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9. YouTube Content\Excel Training Videos\selected\"/>
    </mc:Choice>
  </mc:AlternateContent>
  <xr:revisionPtr revIDLastSave="0" documentId="13_ncr:1_{127F622B-8DF5-42CD-A196-D508F40F7D22}" xr6:coauthVersionLast="47" xr6:coauthVersionMax="47" xr10:uidLastSave="{00000000-0000-0000-0000-000000000000}"/>
  <bookViews>
    <workbookView xWindow="-120" yWindow="-120" windowWidth="20640" windowHeight="11160" xr2:uid="{B46B0879-5853-4447-84B3-5F12DF41C229}"/>
  </bookViews>
  <sheets>
    <sheet name="Payroll" sheetId="1" r:id="rId1"/>
    <sheet name="Pay Slips" sheetId="2" r:id="rId2"/>
    <sheet name="Bank Transfer Letter" sheetId="8" r:id="rId3"/>
  </sheets>
  <definedNames>
    <definedName name="_xlnm.Print_Titles" localSheetId="0">Payroll!$1:$7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99" i="2" l="1"/>
  <c r="E75" i="2"/>
  <c r="A75" i="2"/>
  <c r="E51" i="2"/>
  <c r="A51" i="2"/>
  <c r="E27" i="2"/>
  <c r="A27" i="2"/>
  <c r="E3" i="2"/>
  <c r="A3" i="2"/>
  <c r="E99" i="2"/>
  <c r="B38" i="2"/>
  <c r="E24" i="8"/>
  <c r="B15" i="8"/>
  <c r="C15" i="8"/>
  <c r="B16" i="8"/>
  <c r="C16" i="8"/>
  <c r="B17" i="8"/>
  <c r="C17" i="8"/>
  <c r="B18" i="8"/>
  <c r="C18" i="8"/>
  <c r="B19" i="8"/>
  <c r="C19" i="8"/>
  <c r="B20" i="8"/>
  <c r="C20" i="8"/>
  <c r="B21" i="8"/>
  <c r="C21" i="8"/>
  <c r="B22" i="8"/>
  <c r="C22" i="8"/>
  <c r="B23" i="8"/>
  <c r="C23" i="8"/>
  <c r="C14" i="8"/>
  <c r="B14" i="8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B118" i="2"/>
  <c r="B117" i="2"/>
  <c r="B116" i="2"/>
  <c r="B115" i="2"/>
  <c r="B114" i="2"/>
  <c r="B113" i="2"/>
  <c r="B112" i="2"/>
  <c r="B111" i="2"/>
  <c r="B110" i="2"/>
  <c r="B109" i="2"/>
  <c r="B108" i="2"/>
  <c r="B107" i="2"/>
  <c r="B106" i="2"/>
  <c r="B105" i="2"/>
  <c r="B104" i="2"/>
  <c r="B103" i="2"/>
  <c r="B102" i="2"/>
  <c r="B101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B94" i="2"/>
  <c r="B93" i="2"/>
  <c r="B92" i="2"/>
  <c r="B91" i="2"/>
  <c r="B90" i="2"/>
  <c r="B89" i="2"/>
  <c r="B88" i="2"/>
  <c r="B87" i="2"/>
  <c r="B86" i="2"/>
  <c r="B85" i="2"/>
  <c r="B84" i="2"/>
  <c r="B83" i="2"/>
  <c r="B82" i="2"/>
  <c r="B81" i="2"/>
  <c r="B80" i="2"/>
  <c r="B79" i="2"/>
  <c r="B78" i="2"/>
  <c r="B77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B70" i="2"/>
  <c r="B69" i="2"/>
  <c r="B68" i="2"/>
  <c r="B67" i="2"/>
  <c r="B66" i="2"/>
  <c r="B65" i="2"/>
  <c r="B64" i="2"/>
  <c r="B63" i="2"/>
  <c r="B62" i="2"/>
  <c r="B61" i="2"/>
  <c r="B60" i="2"/>
  <c r="B59" i="2"/>
  <c r="B58" i="2"/>
  <c r="B57" i="2"/>
  <c r="B56" i="2"/>
  <c r="B55" i="2"/>
  <c r="B54" i="2"/>
  <c r="B53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B46" i="2"/>
  <c r="B45" i="2"/>
  <c r="B44" i="2"/>
  <c r="B43" i="2"/>
  <c r="B42" i="2"/>
  <c r="B41" i="2"/>
  <c r="B40" i="2"/>
  <c r="B39" i="2"/>
  <c r="B37" i="2"/>
  <c r="B36" i="2"/>
  <c r="B35" i="2"/>
  <c r="B34" i="2"/>
  <c r="B33" i="2"/>
  <c r="B32" i="2"/>
  <c r="B31" i="2"/>
  <c r="B30" i="2"/>
  <c r="B29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  <c r="B6" i="2"/>
  <c r="B5" i="2"/>
  <c r="N9" i="1" l="1"/>
  <c r="N10" i="1"/>
  <c r="N11" i="1"/>
  <c r="N12" i="1"/>
  <c r="N13" i="1"/>
  <c r="N14" i="1"/>
  <c r="N15" i="1"/>
  <c r="N16" i="1"/>
  <c r="N17" i="1"/>
  <c r="N8" i="1"/>
  <c r="F18" i="1"/>
  <c r="I18" i="1"/>
  <c r="J18" i="1"/>
  <c r="K18" i="1"/>
  <c r="O18" i="1"/>
  <c r="P18" i="1"/>
  <c r="Q18" i="1"/>
  <c r="N18" i="1" l="1"/>
  <c r="G17" i="1"/>
  <c r="H17" i="1" s="1"/>
  <c r="L17" i="1" s="1"/>
  <c r="G13" i="1"/>
  <c r="H9" i="1"/>
  <c r="H10" i="1"/>
  <c r="M10" i="1" s="1"/>
  <c r="H11" i="1"/>
  <c r="M11" i="1" s="1"/>
  <c r="H12" i="1"/>
  <c r="M12" i="1" s="1"/>
  <c r="H14" i="1"/>
  <c r="L14" i="1" s="1"/>
  <c r="H15" i="1"/>
  <c r="H16" i="1"/>
  <c r="L16" i="1" s="1"/>
  <c r="H8" i="1"/>
  <c r="L8" i="1" s="1"/>
  <c r="M16" i="1" l="1"/>
  <c r="R16" i="1" s="1"/>
  <c r="T15" i="1"/>
  <c r="S15" i="1"/>
  <c r="L10" i="1"/>
  <c r="R10" i="1" s="1"/>
  <c r="S14" i="1"/>
  <c r="T14" i="1"/>
  <c r="T9" i="1"/>
  <c r="S9" i="1"/>
  <c r="T8" i="1"/>
  <c r="S8" i="1"/>
  <c r="S12" i="1"/>
  <c r="T12" i="1"/>
  <c r="H13" i="1"/>
  <c r="G18" i="1"/>
  <c r="L12" i="1"/>
  <c r="R12" i="1" s="1"/>
  <c r="M8" i="1"/>
  <c r="R8" i="1" s="1"/>
  <c r="M14" i="1"/>
  <c r="R14" i="1" s="1"/>
  <c r="S10" i="1"/>
  <c r="T10" i="1"/>
  <c r="R17" i="1"/>
  <c r="L9" i="1"/>
  <c r="M15" i="1"/>
  <c r="S16" i="1"/>
  <c r="T16" i="1"/>
  <c r="T11" i="1"/>
  <c r="S11" i="1"/>
  <c r="T17" i="1"/>
  <c r="S17" i="1"/>
  <c r="L15" i="1"/>
  <c r="L11" i="1"/>
  <c r="R11" i="1" s="1"/>
  <c r="M17" i="1"/>
  <c r="M9" i="1"/>
  <c r="R9" i="1" l="1"/>
  <c r="R15" i="1"/>
  <c r="S18" i="1"/>
  <c r="T13" i="1"/>
  <c r="T18" i="1" s="1"/>
  <c r="S13" i="1"/>
  <c r="M13" i="1"/>
  <c r="M18" i="1" s="1"/>
  <c r="L13" i="1"/>
  <c r="R13" i="1" s="1"/>
  <c r="R18" i="1" s="1"/>
  <c r="H18" i="1"/>
  <c r="L18" i="1" l="1"/>
</calcChain>
</file>

<file path=xl/sharedStrings.xml><?xml version="1.0" encoding="utf-8"?>
<sst xmlns="http://schemas.openxmlformats.org/spreadsheetml/2006/main" count="299" uniqueCount="88">
  <si>
    <t>Payroll</t>
  </si>
  <si>
    <t>Locations</t>
  </si>
  <si>
    <t>Colombo / Galle / Kandy</t>
  </si>
  <si>
    <t>Year</t>
  </si>
  <si>
    <t>Month</t>
  </si>
  <si>
    <t>May</t>
  </si>
  <si>
    <t>Emp#</t>
  </si>
  <si>
    <t>Location</t>
  </si>
  <si>
    <t>Name</t>
  </si>
  <si>
    <t>Designation</t>
  </si>
  <si>
    <t>EPF No.</t>
  </si>
  <si>
    <t>Basic Salary</t>
  </si>
  <si>
    <t>Salary Arrears / (No Pay)</t>
  </si>
  <si>
    <t>Gross Salary</t>
  </si>
  <si>
    <t>Additional Allowance</t>
  </si>
  <si>
    <t>Market Suppliment</t>
  </si>
  <si>
    <t>Over Time</t>
  </si>
  <si>
    <t>Total Earnings</t>
  </si>
  <si>
    <t>EPF 8%</t>
  </si>
  <si>
    <t>PAYE Tax</t>
  </si>
  <si>
    <t>Stamp Duty</t>
  </si>
  <si>
    <t>Loan Installment</t>
  </si>
  <si>
    <t>Other Deductions</t>
  </si>
  <si>
    <t>Net Salary</t>
  </si>
  <si>
    <t>EPF 12%</t>
  </si>
  <si>
    <t>ETF 3%</t>
  </si>
  <si>
    <t>Colombo</t>
  </si>
  <si>
    <t>Ajith Silva</t>
  </si>
  <si>
    <t>Finance Manager</t>
  </si>
  <si>
    <t>Galle</t>
  </si>
  <si>
    <t>Operations Manager</t>
  </si>
  <si>
    <t>Kandy</t>
  </si>
  <si>
    <t>Marketing Manager</t>
  </si>
  <si>
    <t>HR Manager</t>
  </si>
  <si>
    <t>Finance Executive</t>
  </si>
  <si>
    <t>Marketing Executive</t>
  </si>
  <si>
    <t>Riyaz Ahmed</t>
  </si>
  <si>
    <t>Pushparani Fernando</t>
  </si>
  <si>
    <t>Kamal Perera</t>
  </si>
  <si>
    <t>Joanne Fernando</t>
  </si>
  <si>
    <t>Diloshi Perera</t>
  </si>
  <si>
    <t>Kanthi Silva</t>
  </si>
  <si>
    <t>Lalitha Perera</t>
  </si>
  <si>
    <t>Rohan Almeida</t>
  </si>
  <si>
    <t>Kamani Kumar</t>
  </si>
  <si>
    <t>Prepared By:</t>
  </si>
  <si>
    <t>Authorised By</t>
  </si>
  <si>
    <t>Date</t>
  </si>
  <si>
    <t>Approved By</t>
  </si>
  <si>
    <t>ABC Company Ltd</t>
  </si>
  <si>
    <t>Salary Statement</t>
  </si>
  <si>
    <t>To</t>
  </si>
  <si>
    <t>Name of the Bank,</t>
  </si>
  <si>
    <t>Address of the Bank.</t>
  </si>
  <si>
    <t>Dear Sir/Madam,</t>
  </si>
  <si>
    <t>Authorized Person name &amp; Signatory.</t>
  </si>
  <si>
    <t>22/05/2025</t>
  </si>
  <si>
    <t>The Branch Manager</t>
  </si>
  <si>
    <t>EMP.NO</t>
  </si>
  <si>
    <t>EMPLOYEE NAME</t>
  </si>
  <si>
    <t>SALARY</t>
  </si>
  <si>
    <t>ACCOUNT NUMBER</t>
  </si>
  <si>
    <t>Thank you</t>
  </si>
  <si>
    <t xml:space="preserve">Total </t>
  </si>
  <si>
    <r>
      <t xml:space="preserve">Sub: Employees Salary transfer letter for </t>
    </r>
    <r>
      <rPr>
        <b/>
        <u/>
        <sz val="11"/>
        <color theme="1"/>
        <rFont val="Times New Roman"/>
        <family val="1"/>
      </rPr>
      <t>May 2025.</t>
    </r>
  </si>
  <si>
    <r>
      <t xml:space="preserve">We </t>
    </r>
    <r>
      <rPr>
        <b/>
        <sz val="11"/>
        <color theme="1"/>
        <rFont val="Calibri"/>
        <family val="2"/>
        <scheme val="minor"/>
      </rPr>
      <t>ABC Company Ltd</t>
    </r>
    <r>
      <rPr>
        <sz val="11"/>
        <color theme="1"/>
        <rFont val="Calibri"/>
        <family val="2"/>
        <scheme val="minor"/>
      </rPr>
      <t xml:space="preserve"> request you to kindly transfer the salaries of the following employees into their respective bank accounts by debiting from our account bearing a/c no. </t>
    </r>
    <r>
      <rPr>
        <b/>
        <sz val="11"/>
        <color theme="1"/>
        <rFont val="Calibri"/>
        <family val="2"/>
        <scheme val="minor"/>
      </rPr>
      <t xml:space="preserve">1230045600789 </t>
    </r>
    <r>
      <rPr>
        <sz val="11"/>
        <color theme="1"/>
        <rFont val="Calibri"/>
        <family val="2"/>
        <scheme val="minor"/>
      </rPr>
      <t xml:space="preserve"> for the month of </t>
    </r>
    <r>
      <rPr>
        <b/>
        <sz val="11"/>
        <color theme="1"/>
        <rFont val="Calibri"/>
        <family val="2"/>
        <scheme val="minor"/>
      </rPr>
      <t>May 2025</t>
    </r>
    <r>
      <rPr>
        <sz val="11"/>
        <color theme="1"/>
        <rFont val="Calibri"/>
        <family val="2"/>
        <scheme val="minor"/>
      </rPr>
      <t>.</t>
    </r>
  </si>
  <si>
    <r>
      <t xml:space="preserve">For the </t>
    </r>
    <r>
      <rPr>
        <b/>
        <sz val="11"/>
        <color theme="1"/>
        <rFont val="Calibri"/>
        <family val="2"/>
        <scheme val="minor"/>
      </rPr>
      <t>ABC Company Ltd</t>
    </r>
  </si>
  <si>
    <t>BANK NAME/ BRANCH</t>
  </si>
  <si>
    <t>NSB-Colombo-3</t>
  </si>
  <si>
    <t>NSB-Colombo-7</t>
  </si>
  <si>
    <t>NSB-Colombo-5</t>
  </si>
  <si>
    <t>NSB-Colombo-9</t>
  </si>
  <si>
    <t>1+123456789+5</t>
  </si>
  <si>
    <t>1+123456789+6</t>
  </si>
  <si>
    <t>1+123456789+7</t>
  </si>
  <si>
    <t>1+123456789+8</t>
  </si>
  <si>
    <t>1+123456789+9</t>
  </si>
  <si>
    <t>1+123456789+10</t>
  </si>
  <si>
    <t>1+123456789+11</t>
  </si>
  <si>
    <t>1+123456789+12</t>
  </si>
  <si>
    <t>1+123456789+13</t>
  </si>
  <si>
    <t>1+123456789+14</t>
  </si>
  <si>
    <t>NSB-Colombo-4</t>
  </si>
  <si>
    <t>NSB-Colombo-6</t>
  </si>
  <si>
    <t>NSB-Colombo-8</t>
  </si>
  <si>
    <t>NSB-Colombo-10</t>
  </si>
  <si>
    <t>NSB-Colombo-11</t>
  </si>
  <si>
    <t>NSB-Colombo-12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</si>
</sst>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u/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0" fontId="2" fillId="0" borderId="0" xfId="0" applyFont="1" applyAlignment="1">
      <alignment wrapText="1"/>
    </xf>
    <xf numFmtId="0" fontId="0" fillId="0" borderId="1" xfId="0" applyBorder="1"/>
    <xf numFmtId="43" fontId="0" fillId="0" borderId="0" xfId="1" applyFont="1"/>
    <xf numFmtId="0" fontId="0" fillId="0" borderId="1" xfId="0" applyBorder="1" applyAlignment="1">
      <alignment horizontal="center"/>
    </xf>
    <xf numFmtId="164" fontId="4" fillId="0" borderId="0" xfId="1" applyNumberFormat="1" applyFont="1" applyFill="1"/>
    <xf numFmtId="43" fontId="0" fillId="0" borderId="1" xfId="0" applyNumberFormat="1" applyBorder="1"/>
    <xf numFmtId="0" fontId="0" fillId="0" borderId="2" xfId="0" applyBorder="1" applyAlignment="1">
      <alignment horizontal="center"/>
    </xf>
    <xf numFmtId="0" fontId="0" fillId="0" borderId="2" xfId="0" applyBorder="1"/>
    <xf numFmtId="0" fontId="2" fillId="0" borderId="2" xfId="0" applyFont="1" applyFill="1" applyBorder="1" applyAlignment="1">
      <alignment horizontal="left"/>
    </xf>
    <xf numFmtId="43" fontId="0" fillId="0" borderId="2" xfId="1" applyFont="1" applyBorder="1"/>
    <xf numFmtId="43" fontId="0" fillId="0" borderId="2" xfId="0" applyNumberFormat="1" applyBorder="1"/>
    <xf numFmtId="43" fontId="0" fillId="0" borderId="2" xfId="1" applyFont="1" applyFill="1" applyBorder="1"/>
    <xf numFmtId="0" fontId="0" fillId="0" borderId="4" xfId="0" applyBorder="1" applyAlignment="1">
      <alignment horizontal="center"/>
    </xf>
    <xf numFmtId="0" fontId="0" fillId="0" borderId="4" xfId="0" applyBorder="1"/>
    <xf numFmtId="0" fontId="2" fillId="0" borderId="4" xfId="0" applyFont="1" applyFill="1" applyBorder="1" applyAlignment="1">
      <alignment horizontal="left"/>
    </xf>
    <xf numFmtId="43" fontId="0" fillId="0" borderId="4" xfId="1" applyFont="1" applyBorder="1"/>
    <xf numFmtId="43" fontId="0" fillId="0" borderId="4" xfId="1" applyFont="1" applyFill="1" applyBorder="1"/>
    <xf numFmtId="43" fontId="0" fillId="0" borderId="4" xfId="0" applyNumberFormat="1" applyBorder="1"/>
    <xf numFmtId="0" fontId="0" fillId="0" borderId="0" xfId="0" applyFont="1"/>
    <xf numFmtId="0" fontId="0" fillId="0" borderId="0" xfId="0" applyBorder="1"/>
    <xf numFmtId="43" fontId="0" fillId="0" borderId="0" xfId="0" applyNumberFormat="1" applyBorder="1"/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43" fontId="2" fillId="0" borderId="0" xfId="0" applyNumberFormat="1" applyFont="1" applyBorder="1"/>
    <xf numFmtId="0" fontId="3" fillId="0" borderId="5" xfId="0" applyFont="1" applyBorder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2" fillId="0" borderId="9" xfId="0" applyFont="1" applyBorder="1"/>
    <xf numFmtId="0" fontId="2" fillId="0" borderId="7" xfId="0" applyFont="1" applyBorder="1"/>
    <xf numFmtId="0" fontId="2" fillId="0" borderId="10" xfId="0" applyFont="1" applyBorder="1"/>
    <xf numFmtId="0" fontId="2" fillId="0" borderId="11" xfId="0" applyFont="1" applyBorder="1"/>
    <xf numFmtId="0" fontId="5" fillId="0" borderId="13" xfId="0" applyFont="1" applyBorder="1" applyAlignment="1">
      <alignment horizontal="right"/>
    </xf>
    <xf numFmtId="0" fontId="0" fillId="0" borderId="8" xfId="0" applyBorder="1" applyAlignment="1">
      <alignment horizontal="center"/>
    </xf>
    <xf numFmtId="0" fontId="0" fillId="0" borderId="8" xfId="0" applyBorder="1"/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2" xfId="0" applyBorder="1"/>
    <xf numFmtId="0" fontId="0" fillId="0" borderId="13" xfId="0" applyBorder="1"/>
    <xf numFmtId="43" fontId="0" fillId="0" borderId="8" xfId="0" applyNumberFormat="1" applyBorder="1"/>
    <xf numFmtId="43" fontId="2" fillId="0" borderId="7" xfId="0" applyNumberFormat="1" applyFont="1" applyBorder="1"/>
    <xf numFmtId="0" fontId="0" fillId="0" borderId="14" xfId="0" applyBorder="1" applyAlignment="1">
      <alignment horizontal="center"/>
    </xf>
    <xf numFmtId="0" fontId="0" fillId="0" borderId="14" xfId="0" applyBorder="1"/>
    <xf numFmtId="0" fontId="2" fillId="0" borderId="14" xfId="0" applyFont="1" applyFill="1" applyBorder="1" applyAlignment="1">
      <alignment horizontal="left"/>
    </xf>
    <xf numFmtId="43" fontId="0" fillId="0" borderId="14" xfId="1" applyFont="1" applyBorder="1"/>
    <xf numFmtId="43" fontId="0" fillId="0" borderId="14" xfId="0" applyNumberFormat="1" applyBorder="1"/>
    <xf numFmtId="0" fontId="2" fillId="0" borderId="6" xfId="0" applyFont="1" applyBorder="1" applyAlignment="1">
      <alignment wrapText="1"/>
    </xf>
    <xf numFmtId="0" fontId="2" fillId="0" borderId="6" xfId="0" applyFont="1" applyBorder="1" applyAlignment="1">
      <alignment horizontal="center" wrapText="1"/>
    </xf>
    <xf numFmtId="43" fontId="2" fillId="0" borderId="6" xfId="1" applyFont="1" applyBorder="1" applyAlignment="1">
      <alignment wrapText="1"/>
    </xf>
    <xf numFmtId="43" fontId="2" fillId="2" borderId="6" xfId="1" applyFont="1" applyFill="1" applyBorder="1" applyAlignment="1">
      <alignment wrapText="1"/>
    </xf>
    <xf numFmtId="0" fontId="2" fillId="2" borderId="6" xfId="0" applyFont="1" applyFill="1" applyBorder="1" applyAlignment="1">
      <alignment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7" fontId="2" fillId="0" borderId="0" xfId="0" applyNumberFormat="1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left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FBC6C6-5ED8-497B-AB16-73A762E4A74D}">
  <dimension ref="A1:T24"/>
  <sheetViews>
    <sheetView tabSelected="1" workbookViewId="0">
      <pane xSplit="6" ySplit="7" topLeftCell="G8" activePane="bottomRight" state="frozen"/>
      <selection pane="topRight" activeCell="G1" sqref="G1"/>
      <selection pane="bottomLeft" activeCell="A8" sqref="A8"/>
      <selection pane="bottomRight" activeCell="C1" sqref="C1"/>
    </sheetView>
  </sheetViews>
  <sheetFormatPr defaultColWidth="9" defaultRowHeight="15" x14ac:dyDescent="0.25"/>
  <cols>
    <col min="1" max="1" width="5.85546875" bestFit="1" customWidth="1"/>
    <col min="3" max="3" width="20" bestFit="1" customWidth="1"/>
    <col min="4" max="4" width="23" bestFit="1" customWidth="1"/>
    <col min="5" max="5" width="7.7109375" style="4" bestFit="1" customWidth="1"/>
    <col min="6" max="6" width="13.28515625" style="7" bestFit="1" customWidth="1"/>
    <col min="7" max="7" width="13.7109375" style="7" bestFit="1" customWidth="1"/>
    <col min="8" max="8" width="13.28515625" style="7" bestFit="1" customWidth="1"/>
    <col min="9" max="9" width="11.5703125" bestFit="1" customWidth="1"/>
    <col min="10" max="10" width="11.28515625" bestFit="1" customWidth="1"/>
    <col min="11" max="11" width="9.5703125" bestFit="1" customWidth="1"/>
    <col min="12" max="12" width="13.28515625" bestFit="1" customWidth="1"/>
    <col min="13" max="13" width="11.5703125" bestFit="1" customWidth="1"/>
    <col min="14" max="14" width="10.5703125" bestFit="1" customWidth="1"/>
    <col min="15" max="15" width="8" bestFit="1" customWidth="1"/>
    <col min="16" max="16" width="11.140625" bestFit="1" customWidth="1"/>
    <col min="17" max="17" width="11" bestFit="1" customWidth="1"/>
    <col min="18" max="18" width="13.28515625" bestFit="1" customWidth="1"/>
    <col min="19" max="19" width="11.5703125" bestFit="1" customWidth="1"/>
    <col min="20" max="20" width="10.5703125" bestFit="1" customWidth="1"/>
  </cols>
  <sheetData>
    <row r="1" spans="1:20" ht="21" x14ac:dyDescent="0.35">
      <c r="C1" s="2" t="s">
        <v>0</v>
      </c>
    </row>
    <row r="3" spans="1:20" x14ac:dyDescent="0.25">
      <c r="C3" t="s">
        <v>1</v>
      </c>
      <c r="D3" s="3" t="s">
        <v>2</v>
      </c>
    </row>
    <row r="4" spans="1:20" x14ac:dyDescent="0.25">
      <c r="C4" t="s">
        <v>3</v>
      </c>
      <c r="D4" s="3">
        <v>2025</v>
      </c>
    </row>
    <row r="5" spans="1:20" x14ac:dyDescent="0.25">
      <c r="C5" t="s">
        <v>4</v>
      </c>
      <c r="D5" s="3" t="s">
        <v>5</v>
      </c>
    </row>
    <row r="7" spans="1:20" s="5" customFormat="1" ht="42.75" customHeight="1" x14ac:dyDescent="0.25">
      <c r="A7" s="50" t="s">
        <v>6</v>
      </c>
      <c r="B7" s="50" t="s">
        <v>7</v>
      </c>
      <c r="C7" s="50" t="s">
        <v>8</v>
      </c>
      <c r="D7" s="50" t="s">
        <v>9</v>
      </c>
      <c r="E7" s="51" t="s">
        <v>10</v>
      </c>
      <c r="F7" s="52" t="s">
        <v>11</v>
      </c>
      <c r="G7" s="52" t="s">
        <v>12</v>
      </c>
      <c r="H7" s="53" t="s">
        <v>13</v>
      </c>
      <c r="I7" s="50" t="s">
        <v>14</v>
      </c>
      <c r="J7" s="50" t="s">
        <v>15</v>
      </c>
      <c r="K7" s="50" t="s">
        <v>16</v>
      </c>
      <c r="L7" s="54" t="s">
        <v>17</v>
      </c>
      <c r="M7" s="50" t="s">
        <v>18</v>
      </c>
      <c r="N7" s="50" t="s">
        <v>19</v>
      </c>
      <c r="O7" s="50" t="s">
        <v>20</v>
      </c>
      <c r="P7" s="50" t="s">
        <v>21</v>
      </c>
      <c r="Q7" s="50" t="s">
        <v>22</v>
      </c>
      <c r="R7" s="54" t="s">
        <v>23</v>
      </c>
      <c r="S7" s="50" t="s">
        <v>24</v>
      </c>
      <c r="T7" s="50" t="s">
        <v>25</v>
      </c>
    </row>
    <row r="8" spans="1:20" x14ac:dyDescent="0.25">
      <c r="A8" s="45">
        <v>1</v>
      </c>
      <c r="B8" s="46" t="s">
        <v>26</v>
      </c>
      <c r="C8" s="46" t="s">
        <v>27</v>
      </c>
      <c r="D8" s="47" t="s">
        <v>28</v>
      </c>
      <c r="E8" s="45">
        <v>5</v>
      </c>
      <c r="F8" s="48">
        <v>250000</v>
      </c>
      <c r="G8" s="48">
        <v>0</v>
      </c>
      <c r="H8" s="48">
        <f>F8+G8</f>
        <v>250000</v>
      </c>
      <c r="I8" s="48">
        <v>15000</v>
      </c>
      <c r="J8" s="48">
        <v>5000</v>
      </c>
      <c r="K8" s="48">
        <v>0</v>
      </c>
      <c r="L8" s="49">
        <f>SUM(H8:K8)</f>
        <v>270000</v>
      </c>
      <c r="M8" s="49">
        <f>H8*8%</f>
        <v>20000</v>
      </c>
      <c r="N8" s="9">
        <f>IF(L8&lt;=150000,0,IF(L8&lt;=233333,(L8-150000)*6%,IF(L8&lt;=275000,5000+(L8-233333)*18%,IF(L8&lt;=317000,12500+(L8-275000)*24%,IF(L8&lt;=358333,22500+(L8-317000)*30%,35000+(L8-358333)*36%)))))</f>
        <v>11600.06</v>
      </c>
      <c r="O8" s="49">
        <v>25</v>
      </c>
      <c r="P8" s="49">
        <v>5000</v>
      </c>
      <c r="Q8" s="49">
        <v>0</v>
      </c>
      <c r="R8" s="49">
        <f>L8-(M8+N8+O8+P8+Q8)</f>
        <v>233374.94</v>
      </c>
      <c r="S8" s="49">
        <f>H8*12%</f>
        <v>30000</v>
      </c>
      <c r="T8" s="49">
        <f>H8*3%</f>
        <v>7500</v>
      </c>
    </row>
    <row r="9" spans="1:20" x14ac:dyDescent="0.25">
      <c r="A9" s="11">
        <v>2</v>
      </c>
      <c r="B9" s="12" t="s">
        <v>26</v>
      </c>
      <c r="C9" s="12" t="s">
        <v>37</v>
      </c>
      <c r="D9" s="13" t="s">
        <v>30</v>
      </c>
      <c r="E9" s="11">
        <v>7</v>
      </c>
      <c r="F9" s="14">
        <v>200000</v>
      </c>
      <c r="G9" s="14">
        <v>0</v>
      </c>
      <c r="H9" s="14">
        <f t="shared" ref="H9:H17" si="0">F9+G9</f>
        <v>200000</v>
      </c>
      <c r="I9" s="14">
        <v>15000</v>
      </c>
      <c r="J9" s="14">
        <v>5000</v>
      </c>
      <c r="K9" s="14">
        <v>0</v>
      </c>
      <c r="L9" s="15">
        <f t="shared" ref="L9:L17" si="1">SUM(H9:K9)</f>
        <v>220000</v>
      </c>
      <c r="M9" s="15">
        <f t="shared" ref="M9:M17" si="2">H9*8%</f>
        <v>16000</v>
      </c>
      <c r="N9" s="9">
        <f t="shared" ref="N9:N17" si="3">IF(L9&lt;=150000,0,IF(L9&lt;=233333,(L9-150000)*6%,IF(L9&lt;=275000,5000+(L9-233333)*18%,IF(L9&lt;=317000,12500+(L9-275000)*24%,IF(L9&lt;=358333,22500+(L9-317000)*30%,35000+(L9-358333)*36%)))))</f>
        <v>4200</v>
      </c>
      <c r="O9" s="15">
        <v>25</v>
      </c>
      <c r="P9" s="15">
        <v>0</v>
      </c>
      <c r="Q9" s="15">
        <v>0</v>
      </c>
      <c r="R9" s="15">
        <f t="shared" ref="R9:R17" si="4">L9-(M9+N9+O9+P9+Q9)</f>
        <v>199775</v>
      </c>
      <c r="S9" s="15">
        <f t="shared" ref="S9:S17" si="5">H9*12%</f>
        <v>24000</v>
      </c>
      <c r="T9" s="15">
        <f t="shared" ref="T9:T17" si="6">H9*3%</f>
        <v>6000</v>
      </c>
    </row>
    <row r="10" spans="1:20" x14ac:dyDescent="0.25">
      <c r="A10" s="11">
        <v>3</v>
      </c>
      <c r="B10" s="12" t="s">
        <v>26</v>
      </c>
      <c r="C10" s="12" t="s">
        <v>38</v>
      </c>
      <c r="D10" s="13" t="s">
        <v>32</v>
      </c>
      <c r="E10" s="11">
        <v>8</v>
      </c>
      <c r="F10" s="14">
        <v>200000</v>
      </c>
      <c r="G10" s="14">
        <v>0</v>
      </c>
      <c r="H10" s="14">
        <f t="shared" si="0"/>
        <v>200000</v>
      </c>
      <c r="I10" s="14">
        <v>15000</v>
      </c>
      <c r="J10" s="14">
        <v>5000</v>
      </c>
      <c r="K10" s="14">
        <v>0</v>
      </c>
      <c r="L10" s="15">
        <f t="shared" si="1"/>
        <v>220000</v>
      </c>
      <c r="M10" s="15">
        <f t="shared" si="2"/>
        <v>16000</v>
      </c>
      <c r="N10" s="9">
        <f t="shared" si="3"/>
        <v>4200</v>
      </c>
      <c r="O10" s="15">
        <v>25</v>
      </c>
      <c r="P10" s="15">
        <v>0</v>
      </c>
      <c r="Q10" s="15">
        <v>0</v>
      </c>
      <c r="R10" s="15">
        <f t="shared" si="4"/>
        <v>199775</v>
      </c>
      <c r="S10" s="15">
        <f t="shared" si="5"/>
        <v>24000</v>
      </c>
      <c r="T10" s="15">
        <f t="shared" si="6"/>
        <v>6000</v>
      </c>
    </row>
    <row r="11" spans="1:20" x14ac:dyDescent="0.25">
      <c r="A11" s="11">
        <v>4</v>
      </c>
      <c r="B11" s="12" t="s">
        <v>26</v>
      </c>
      <c r="C11" s="12" t="s">
        <v>39</v>
      </c>
      <c r="D11" s="13" t="s">
        <v>33</v>
      </c>
      <c r="E11" s="11">
        <v>9</v>
      </c>
      <c r="F11" s="14">
        <v>180000</v>
      </c>
      <c r="G11" s="14">
        <v>0</v>
      </c>
      <c r="H11" s="14">
        <f t="shared" si="0"/>
        <v>180000</v>
      </c>
      <c r="I11" s="14">
        <v>15000</v>
      </c>
      <c r="J11" s="16">
        <v>5000</v>
      </c>
      <c r="K11" s="16">
        <v>0</v>
      </c>
      <c r="L11" s="15">
        <f t="shared" si="1"/>
        <v>200000</v>
      </c>
      <c r="M11" s="15">
        <f t="shared" si="2"/>
        <v>14400</v>
      </c>
      <c r="N11" s="9">
        <f t="shared" si="3"/>
        <v>3000</v>
      </c>
      <c r="O11" s="15">
        <v>25</v>
      </c>
      <c r="P11" s="15">
        <v>0</v>
      </c>
      <c r="Q11" s="15">
        <v>0</v>
      </c>
      <c r="R11" s="15">
        <f t="shared" si="4"/>
        <v>182575</v>
      </c>
      <c r="S11" s="15">
        <f t="shared" si="5"/>
        <v>21600</v>
      </c>
      <c r="T11" s="15">
        <f t="shared" si="6"/>
        <v>5400</v>
      </c>
    </row>
    <row r="12" spans="1:20" x14ac:dyDescent="0.25">
      <c r="A12" s="11">
        <v>5</v>
      </c>
      <c r="B12" s="12" t="s">
        <v>29</v>
      </c>
      <c r="C12" s="12" t="s">
        <v>36</v>
      </c>
      <c r="D12" s="13" t="s">
        <v>35</v>
      </c>
      <c r="E12" s="11">
        <v>10</v>
      </c>
      <c r="F12" s="14">
        <v>100000</v>
      </c>
      <c r="G12" s="14">
        <v>0</v>
      </c>
      <c r="H12" s="14">
        <f t="shared" si="0"/>
        <v>100000</v>
      </c>
      <c r="I12" s="14">
        <v>10000</v>
      </c>
      <c r="J12" s="16">
        <v>0</v>
      </c>
      <c r="K12" s="16">
        <v>5000</v>
      </c>
      <c r="L12" s="15">
        <f t="shared" si="1"/>
        <v>115000</v>
      </c>
      <c r="M12" s="15">
        <f t="shared" si="2"/>
        <v>8000</v>
      </c>
      <c r="N12" s="9">
        <f t="shared" si="3"/>
        <v>0</v>
      </c>
      <c r="O12" s="15">
        <v>25</v>
      </c>
      <c r="P12" s="15">
        <v>0</v>
      </c>
      <c r="Q12" s="15">
        <v>0</v>
      </c>
      <c r="R12" s="15">
        <f t="shared" si="4"/>
        <v>106975</v>
      </c>
      <c r="S12" s="15">
        <f t="shared" si="5"/>
        <v>12000</v>
      </c>
      <c r="T12" s="15">
        <f t="shared" si="6"/>
        <v>3000</v>
      </c>
    </row>
    <row r="13" spans="1:20" x14ac:dyDescent="0.25">
      <c r="A13" s="11">
        <v>6</v>
      </c>
      <c r="B13" s="12" t="s">
        <v>29</v>
      </c>
      <c r="C13" s="12" t="s">
        <v>40</v>
      </c>
      <c r="D13" s="13" t="s">
        <v>35</v>
      </c>
      <c r="E13" s="11">
        <v>11</v>
      </c>
      <c r="F13" s="14">
        <v>100000</v>
      </c>
      <c r="G13" s="14">
        <f>-F13/30</f>
        <v>-3333.3333333333335</v>
      </c>
      <c r="H13" s="14">
        <f t="shared" si="0"/>
        <v>96666.666666666672</v>
      </c>
      <c r="I13" s="14">
        <v>10000</v>
      </c>
      <c r="J13" s="16">
        <v>0</v>
      </c>
      <c r="K13" s="16">
        <v>0</v>
      </c>
      <c r="L13" s="15">
        <f t="shared" si="1"/>
        <v>106666.66666666667</v>
      </c>
      <c r="M13" s="15">
        <f t="shared" si="2"/>
        <v>7733.3333333333339</v>
      </c>
      <c r="N13" s="9">
        <f t="shared" si="3"/>
        <v>0</v>
      </c>
      <c r="O13" s="15">
        <v>25</v>
      </c>
      <c r="P13" s="15">
        <v>0</v>
      </c>
      <c r="Q13" s="15">
        <v>0</v>
      </c>
      <c r="R13" s="15">
        <f t="shared" si="4"/>
        <v>98908.333333333343</v>
      </c>
      <c r="S13" s="15">
        <f t="shared" si="5"/>
        <v>11600</v>
      </c>
      <c r="T13" s="15">
        <f t="shared" si="6"/>
        <v>2900</v>
      </c>
    </row>
    <row r="14" spans="1:20" x14ac:dyDescent="0.25">
      <c r="A14" s="11">
        <v>7</v>
      </c>
      <c r="B14" s="12" t="s">
        <v>29</v>
      </c>
      <c r="C14" s="12" t="s">
        <v>41</v>
      </c>
      <c r="D14" s="13" t="s">
        <v>34</v>
      </c>
      <c r="E14" s="11">
        <v>12</v>
      </c>
      <c r="F14" s="14">
        <v>100000</v>
      </c>
      <c r="G14" s="14">
        <v>0</v>
      </c>
      <c r="H14" s="14">
        <f t="shared" si="0"/>
        <v>100000</v>
      </c>
      <c r="I14" s="14">
        <v>10000</v>
      </c>
      <c r="J14" s="16">
        <v>0</v>
      </c>
      <c r="K14" s="16">
        <v>0</v>
      </c>
      <c r="L14" s="15">
        <f t="shared" si="1"/>
        <v>110000</v>
      </c>
      <c r="M14" s="15">
        <f t="shared" si="2"/>
        <v>8000</v>
      </c>
      <c r="N14" s="9">
        <f t="shared" si="3"/>
        <v>0</v>
      </c>
      <c r="O14" s="15">
        <v>25</v>
      </c>
      <c r="P14" s="15">
        <v>0</v>
      </c>
      <c r="Q14" s="15">
        <v>0</v>
      </c>
      <c r="R14" s="15">
        <f t="shared" si="4"/>
        <v>101975</v>
      </c>
      <c r="S14" s="15">
        <f t="shared" si="5"/>
        <v>12000</v>
      </c>
      <c r="T14" s="15">
        <f t="shared" si="6"/>
        <v>3000</v>
      </c>
    </row>
    <row r="15" spans="1:20" x14ac:dyDescent="0.25">
      <c r="A15" s="11">
        <v>8</v>
      </c>
      <c r="B15" s="12" t="s">
        <v>31</v>
      </c>
      <c r="C15" s="12" t="s">
        <v>42</v>
      </c>
      <c r="D15" s="13" t="s">
        <v>35</v>
      </c>
      <c r="E15" s="11">
        <v>13</v>
      </c>
      <c r="F15" s="14">
        <v>100000</v>
      </c>
      <c r="G15" s="14">
        <v>0</v>
      </c>
      <c r="H15" s="14">
        <f t="shared" si="0"/>
        <v>100000</v>
      </c>
      <c r="I15" s="14">
        <v>10000</v>
      </c>
      <c r="J15" s="16">
        <v>0</v>
      </c>
      <c r="K15" s="16">
        <v>0</v>
      </c>
      <c r="L15" s="15">
        <f t="shared" si="1"/>
        <v>110000</v>
      </c>
      <c r="M15" s="15">
        <f t="shared" si="2"/>
        <v>8000</v>
      </c>
      <c r="N15" s="9">
        <f t="shared" si="3"/>
        <v>0</v>
      </c>
      <c r="O15" s="15">
        <v>25</v>
      </c>
      <c r="P15" s="15">
        <v>0</v>
      </c>
      <c r="Q15" s="15">
        <v>0</v>
      </c>
      <c r="R15" s="15">
        <f t="shared" si="4"/>
        <v>101975</v>
      </c>
      <c r="S15" s="15">
        <f t="shared" si="5"/>
        <v>12000</v>
      </c>
      <c r="T15" s="15">
        <f t="shared" si="6"/>
        <v>3000</v>
      </c>
    </row>
    <row r="16" spans="1:20" x14ac:dyDescent="0.25">
      <c r="A16" s="11">
        <v>9</v>
      </c>
      <c r="B16" s="12" t="s">
        <v>31</v>
      </c>
      <c r="C16" s="12" t="s">
        <v>43</v>
      </c>
      <c r="D16" s="13" t="s">
        <v>34</v>
      </c>
      <c r="E16" s="11">
        <v>14</v>
      </c>
      <c r="F16" s="14">
        <v>80000</v>
      </c>
      <c r="G16" s="14">
        <v>0</v>
      </c>
      <c r="H16" s="14">
        <f t="shared" si="0"/>
        <v>80000</v>
      </c>
      <c r="I16" s="14">
        <v>10000</v>
      </c>
      <c r="J16" s="16">
        <v>0</v>
      </c>
      <c r="K16" s="16">
        <v>2000</v>
      </c>
      <c r="L16" s="15">
        <f t="shared" si="1"/>
        <v>92000</v>
      </c>
      <c r="M16" s="15">
        <f t="shared" si="2"/>
        <v>6400</v>
      </c>
      <c r="N16" s="9">
        <f t="shared" si="3"/>
        <v>0</v>
      </c>
      <c r="O16" s="15">
        <v>25</v>
      </c>
      <c r="P16" s="15">
        <v>0</v>
      </c>
      <c r="Q16" s="15">
        <v>0</v>
      </c>
      <c r="R16" s="15">
        <f t="shared" si="4"/>
        <v>85575</v>
      </c>
      <c r="S16" s="15">
        <f t="shared" si="5"/>
        <v>9600</v>
      </c>
      <c r="T16" s="15">
        <f t="shared" si="6"/>
        <v>2400</v>
      </c>
    </row>
    <row r="17" spans="1:20" x14ac:dyDescent="0.25">
      <c r="A17" s="17">
        <v>10</v>
      </c>
      <c r="B17" s="18" t="s">
        <v>31</v>
      </c>
      <c r="C17" s="18" t="s">
        <v>44</v>
      </c>
      <c r="D17" s="19" t="s">
        <v>35</v>
      </c>
      <c r="E17" s="17">
        <v>15</v>
      </c>
      <c r="F17" s="20">
        <v>80000</v>
      </c>
      <c r="G17" s="20">
        <f>F17-(F17/30*24)</f>
        <v>16000</v>
      </c>
      <c r="H17" s="20">
        <f t="shared" si="0"/>
        <v>96000</v>
      </c>
      <c r="I17" s="20">
        <v>10000</v>
      </c>
      <c r="J17" s="21">
        <v>0</v>
      </c>
      <c r="K17" s="21">
        <v>0</v>
      </c>
      <c r="L17" s="22">
        <f t="shared" si="1"/>
        <v>106000</v>
      </c>
      <c r="M17" s="22">
        <f t="shared" si="2"/>
        <v>7680</v>
      </c>
      <c r="N17" s="9">
        <f t="shared" si="3"/>
        <v>0</v>
      </c>
      <c r="O17" s="22">
        <v>25</v>
      </c>
      <c r="P17" s="22">
        <v>0</v>
      </c>
      <c r="Q17" s="22">
        <v>0</v>
      </c>
      <c r="R17" s="22">
        <f t="shared" si="4"/>
        <v>98295</v>
      </c>
      <c r="S17" s="22">
        <f t="shared" si="5"/>
        <v>11520</v>
      </c>
      <c r="T17" s="22">
        <f t="shared" si="6"/>
        <v>2880</v>
      </c>
    </row>
    <row r="18" spans="1:20" ht="15.75" thickBot="1" x14ac:dyDescent="0.3">
      <c r="A18" s="6"/>
      <c r="B18" s="6"/>
      <c r="C18" s="6"/>
      <c r="D18" s="6"/>
      <c r="E18" s="8"/>
      <c r="F18" s="10">
        <f t="shared" ref="F18:R18" si="7">SUM(F8:F17)</f>
        <v>1390000</v>
      </c>
      <c r="G18" s="10">
        <f t="shared" si="7"/>
        <v>12666.666666666666</v>
      </c>
      <c r="H18" s="10">
        <f t="shared" si="7"/>
        <v>1402666.6666666665</v>
      </c>
      <c r="I18" s="10">
        <f t="shared" si="7"/>
        <v>120000</v>
      </c>
      <c r="J18" s="10">
        <f t="shared" si="7"/>
        <v>20000</v>
      </c>
      <c r="K18" s="10">
        <f t="shared" si="7"/>
        <v>7000</v>
      </c>
      <c r="L18" s="10">
        <f t="shared" si="7"/>
        <v>1549666.6666666667</v>
      </c>
      <c r="M18" s="10">
        <f t="shared" si="7"/>
        <v>112213.33333333333</v>
      </c>
      <c r="N18" s="10">
        <f t="shared" si="7"/>
        <v>23000.059999999998</v>
      </c>
      <c r="O18" s="10">
        <f t="shared" si="7"/>
        <v>250</v>
      </c>
      <c r="P18" s="10">
        <f t="shared" si="7"/>
        <v>5000</v>
      </c>
      <c r="Q18" s="10">
        <f t="shared" si="7"/>
        <v>0</v>
      </c>
      <c r="R18" s="10">
        <f t="shared" si="7"/>
        <v>1409203.2733333334</v>
      </c>
      <c r="S18" s="10">
        <f>SUM(S8:S17)</f>
        <v>168320</v>
      </c>
      <c r="T18" s="10">
        <f>SUM(T8:T17)</f>
        <v>42080</v>
      </c>
    </row>
    <row r="19" spans="1:20" ht="15.75" thickTop="1" x14ac:dyDescent="0.25"/>
    <row r="22" spans="1:20" x14ac:dyDescent="0.25">
      <c r="A22" t="s">
        <v>45</v>
      </c>
      <c r="F22" s="7" t="s">
        <v>46</v>
      </c>
      <c r="J22" t="s">
        <v>48</v>
      </c>
    </row>
    <row r="24" spans="1:20" x14ac:dyDescent="0.25">
      <c r="A24" t="s">
        <v>47</v>
      </c>
      <c r="F24" s="7" t="s">
        <v>47</v>
      </c>
      <c r="J24" t="s">
        <v>47</v>
      </c>
    </row>
  </sheetData>
  <pageMargins left="0.3" right="0.27" top="0.75" bottom="0.75" header="0.3" footer="0.3"/>
  <pageSetup paperSize="5" scale="70" orientation="landscape" r:id="rId1"/>
  <headerFooter>
    <oddHeader>&amp;C&amp;"-,Bold"&amp;14ABC Company Ltd.</oddHeader>
    <oddFooter>&amp;C&amp;P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16105-0324-47A6-AF4A-2AB63F995850}">
  <dimension ref="A1:F118"/>
  <sheetViews>
    <sheetView zoomScaleNormal="100" workbookViewId="0">
      <selection sqref="A1:B1"/>
    </sheetView>
  </sheetViews>
  <sheetFormatPr defaultRowHeight="20.100000000000001" customHeight="1" x14ac:dyDescent="0.25"/>
  <cols>
    <col min="1" max="1" width="25.7109375" customWidth="1"/>
    <col min="2" max="2" width="20.7109375" customWidth="1"/>
    <col min="3" max="4" width="15.7109375" customWidth="1"/>
    <col min="5" max="5" width="25.7109375" customWidth="1"/>
    <col min="6" max="6" width="20.7109375" customWidth="1"/>
  </cols>
  <sheetData>
    <row r="1" spans="1:6" s="2" customFormat="1" ht="20.100000000000001" customHeight="1" x14ac:dyDescent="0.35">
      <c r="A1" s="55" t="s">
        <v>49</v>
      </c>
      <c r="B1" s="55"/>
      <c r="C1" s="29"/>
      <c r="E1" s="55" t="s">
        <v>49</v>
      </c>
      <c r="F1" s="55"/>
    </row>
    <row r="2" spans="1:6" s="1" customFormat="1" ht="20.100000000000001" customHeight="1" x14ac:dyDescent="0.25">
      <c r="A2" s="56" t="s">
        <v>50</v>
      </c>
      <c r="B2" s="56"/>
      <c r="E2" s="56" t="s">
        <v>50</v>
      </c>
      <c r="F2" s="56"/>
    </row>
    <row r="3" spans="1:6" s="1" customFormat="1" ht="20.100000000000001" customHeight="1" x14ac:dyDescent="0.25">
      <c r="A3" s="57" t="str">
        <f>_xlfn.CONCAT(Payroll!$D$5," ",Payroll!$D$4)</f>
        <v>May 2025</v>
      </c>
      <c r="B3" s="56"/>
      <c r="E3" s="57" t="str">
        <f>_xlfn.CONCAT(Payroll!$D$5," ",Payroll!$D$4)</f>
        <v>May 2025</v>
      </c>
      <c r="F3" s="56"/>
    </row>
    <row r="5" spans="1:6" s="1" customFormat="1" ht="20.100000000000001" customHeight="1" x14ac:dyDescent="0.25">
      <c r="A5" s="1" t="s">
        <v>8</v>
      </c>
      <c r="B5" s="26" t="str">
        <f>Payroll!C$8</f>
        <v>Ajith Silva</v>
      </c>
      <c r="E5" s="1" t="s">
        <v>8</v>
      </c>
      <c r="F5" s="26" t="str">
        <f>Payroll!C9</f>
        <v>Pushparani Fernando</v>
      </c>
    </row>
    <row r="6" spans="1:6" s="1" customFormat="1" ht="20.100000000000001" customHeight="1" x14ac:dyDescent="0.25">
      <c r="A6" s="1" t="s">
        <v>9</v>
      </c>
      <c r="B6" s="26" t="str">
        <f>Payroll!D$8</f>
        <v>Finance Manager</v>
      </c>
      <c r="E6" s="1" t="s">
        <v>9</v>
      </c>
      <c r="F6" s="26" t="str">
        <f>Payroll!D9</f>
        <v>Operations Manager</v>
      </c>
    </row>
    <row r="7" spans="1:6" s="1" customFormat="1" ht="20.100000000000001" customHeight="1" x14ac:dyDescent="0.25">
      <c r="A7" s="1" t="s">
        <v>10</v>
      </c>
      <c r="B7" s="27">
        <f>Payroll!E$8</f>
        <v>5</v>
      </c>
      <c r="E7" s="1" t="s">
        <v>10</v>
      </c>
      <c r="F7" s="27">
        <f>Payroll!E9</f>
        <v>7</v>
      </c>
    </row>
    <row r="8" spans="1:6" ht="31.5" customHeight="1" x14ac:dyDescent="0.25">
      <c r="A8" s="23" t="s">
        <v>11</v>
      </c>
      <c r="B8" s="25">
        <f>Payroll!F$8</f>
        <v>250000</v>
      </c>
      <c r="E8" s="23" t="s">
        <v>11</v>
      </c>
      <c r="F8" s="25">
        <f>Payroll!F9</f>
        <v>200000</v>
      </c>
    </row>
    <row r="9" spans="1:6" ht="20.100000000000001" customHeight="1" x14ac:dyDescent="0.25">
      <c r="A9" t="s">
        <v>12</v>
      </c>
      <c r="B9" s="25">
        <f>Payroll!G$8</f>
        <v>0</v>
      </c>
      <c r="E9" t="s">
        <v>12</v>
      </c>
      <c r="F9" s="25">
        <f>Payroll!G9</f>
        <v>0</v>
      </c>
    </row>
    <row r="10" spans="1:6" s="1" customFormat="1" ht="20.100000000000001" customHeight="1" x14ac:dyDescent="0.25">
      <c r="A10" s="1" t="s">
        <v>13</v>
      </c>
      <c r="B10" s="28">
        <f>Payroll!H$8</f>
        <v>250000</v>
      </c>
      <c r="E10" s="1" t="s">
        <v>13</v>
      </c>
      <c r="F10" s="28">
        <f>Payroll!H9</f>
        <v>200000</v>
      </c>
    </row>
    <row r="11" spans="1:6" ht="20.100000000000001" customHeight="1" x14ac:dyDescent="0.25">
      <c r="A11" t="s">
        <v>14</v>
      </c>
      <c r="B11" s="25">
        <f>Payroll!I$8</f>
        <v>15000</v>
      </c>
      <c r="E11" t="s">
        <v>14</v>
      </c>
      <c r="F11" s="25">
        <f>Payroll!I9</f>
        <v>15000</v>
      </c>
    </row>
    <row r="12" spans="1:6" ht="20.100000000000001" customHeight="1" x14ac:dyDescent="0.25">
      <c r="A12" t="s">
        <v>15</v>
      </c>
      <c r="B12" s="25">
        <f>Payroll!J$8</f>
        <v>5000</v>
      </c>
      <c r="E12" t="s">
        <v>15</v>
      </c>
      <c r="F12" s="25">
        <f>Payroll!J9</f>
        <v>5000</v>
      </c>
    </row>
    <row r="13" spans="1:6" ht="20.100000000000001" customHeight="1" x14ac:dyDescent="0.25">
      <c r="A13" t="s">
        <v>16</v>
      </c>
      <c r="B13" s="25">
        <f>Payroll!K$8</f>
        <v>0</v>
      </c>
      <c r="E13" t="s">
        <v>16</v>
      </c>
      <c r="F13" s="25">
        <f>Payroll!K9</f>
        <v>0</v>
      </c>
    </row>
    <row r="14" spans="1:6" s="1" customFormat="1" ht="20.100000000000001" customHeight="1" x14ac:dyDescent="0.25">
      <c r="A14" s="1" t="s">
        <v>17</v>
      </c>
      <c r="B14" s="28">
        <f>Payroll!L$8</f>
        <v>270000</v>
      </c>
      <c r="E14" s="1" t="s">
        <v>17</v>
      </c>
      <c r="F14" s="28">
        <f>Payroll!L9</f>
        <v>220000</v>
      </c>
    </row>
    <row r="15" spans="1:6" ht="20.100000000000001" customHeight="1" x14ac:dyDescent="0.25">
      <c r="A15" t="s">
        <v>18</v>
      </c>
      <c r="B15" s="25">
        <f>Payroll!M$8</f>
        <v>20000</v>
      </c>
      <c r="E15" t="s">
        <v>18</v>
      </c>
      <c r="F15" s="25">
        <f>Payroll!N9</f>
        <v>4200</v>
      </c>
    </row>
    <row r="16" spans="1:6" ht="20.100000000000001" customHeight="1" x14ac:dyDescent="0.25">
      <c r="A16" t="s">
        <v>19</v>
      </c>
      <c r="B16" s="24">
        <f>Payroll!N$8</f>
        <v>11600.06</v>
      </c>
      <c r="E16" t="s">
        <v>19</v>
      </c>
      <c r="F16" s="25">
        <f>Payroll!M9</f>
        <v>16000</v>
      </c>
    </row>
    <row r="17" spans="1:6" ht="20.100000000000001" customHeight="1" x14ac:dyDescent="0.25">
      <c r="A17" t="s">
        <v>20</v>
      </c>
      <c r="B17" s="25">
        <f>Payroll!O$8</f>
        <v>25</v>
      </c>
      <c r="E17" t="s">
        <v>20</v>
      </c>
      <c r="F17" s="25">
        <f>Payroll!O9</f>
        <v>25</v>
      </c>
    </row>
    <row r="18" spans="1:6" ht="20.100000000000001" customHeight="1" x14ac:dyDescent="0.25">
      <c r="A18" t="s">
        <v>21</v>
      </c>
      <c r="B18" s="25">
        <f>Payroll!P$8</f>
        <v>5000</v>
      </c>
      <c r="E18" t="s">
        <v>21</v>
      </c>
      <c r="F18" s="25">
        <f>Payroll!P9</f>
        <v>0</v>
      </c>
    </row>
    <row r="19" spans="1:6" ht="20.100000000000001" customHeight="1" x14ac:dyDescent="0.25">
      <c r="A19" t="s">
        <v>22</v>
      </c>
      <c r="B19" s="25">
        <f>Payroll!Q$8</f>
        <v>0</v>
      </c>
      <c r="E19" t="s">
        <v>22</v>
      </c>
      <c r="F19" s="25">
        <f>Payroll!Q9</f>
        <v>0</v>
      </c>
    </row>
    <row r="20" spans="1:6" s="1" customFormat="1" ht="19.5" customHeight="1" x14ac:dyDescent="0.25">
      <c r="A20" s="1" t="s">
        <v>23</v>
      </c>
      <c r="B20" s="28">
        <f>Payroll!R$8</f>
        <v>233374.94</v>
      </c>
      <c r="E20" s="1" t="s">
        <v>23</v>
      </c>
      <c r="F20" s="28">
        <f>Payroll!R9</f>
        <v>199775</v>
      </c>
    </row>
    <row r="21" spans="1:6" ht="31.5" customHeight="1" x14ac:dyDescent="0.25">
      <c r="A21" t="s">
        <v>24</v>
      </c>
      <c r="B21" s="25">
        <f>Payroll!S$8</f>
        <v>30000</v>
      </c>
      <c r="E21" t="s">
        <v>24</v>
      </c>
      <c r="F21" s="25">
        <f>Payroll!S9</f>
        <v>24000</v>
      </c>
    </row>
    <row r="22" spans="1:6" ht="20.100000000000001" customHeight="1" x14ac:dyDescent="0.25">
      <c r="A22" t="s">
        <v>25</v>
      </c>
      <c r="B22" s="25">
        <f>Payroll!T$8</f>
        <v>7500</v>
      </c>
      <c r="E22" t="s">
        <v>25</v>
      </c>
      <c r="F22" s="25">
        <f>Payroll!T9</f>
        <v>6000</v>
      </c>
    </row>
    <row r="23" spans="1:6" ht="20.100000000000001" customHeight="1" x14ac:dyDescent="0.25">
      <c r="B23" s="24"/>
      <c r="F23" s="24"/>
    </row>
    <row r="24" spans="1:6" ht="20.100000000000001" customHeight="1" x14ac:dyDescent="0.25">
      <c r="B24" s="24"/>
      <c r="F24" s="24"/>
    </row>
    <row r="25" spans="1:6" s="2" customFormat="1" ht="20.100000000000001" customHeight="1" x14ac:dyDescent="0.35">
      <c r="A25" s="55" t="s">
        <v>49</v>
      </c>
      <c r="B25" s="55"/>
      <c r="E25" s="55" t="s">
        <v>49</v>
      </c>
      <c r="F25" s="55"/>
    </row>
    <row r="26" spans="1:6" s="1" customFormat="1" ht="20.100000000000001" customHeight="1" x14ac:dyDescent="0.25">
      <c r="A26" s="56" t="s">
        <v>50</v>
      </c>
      <c r="B26" s="56"/>
      <c r="E26" s="56" t="s">
        <v>50</v>
      </c>
      <c r="F26" s="56"/>
    </row>
    <row r="27" spans="1:6" s="1" customFormat="1" ht="20.100000000000001" customHeight="1" x14ac:dyDescent="0.25">
      <c r="A27" s="57" t="str">
        <f>_xlfn.CONCAT(Payroll!$D$5," ",Payroll!$D$4)</f>
        <v>May 2025</v>
      </c>
      <c r="B27" s="56"/>
      <c r="E27" s="57" t="str">
        <f>_xlfn.CONCAT(Payroll!$D$5," ",Payroll!$D$4)</f>
        <v>May 2025</v>
      </c>
      <c r="F27" s="56"/>
    </row>
    <row r="29" spans="1:6" s="1" customFormat="1" ht="20.100000000000001" customHeight="1" x14ac:dyDescent="0.25">
      <c r="A29" s="1" t="s">
        <v>8</v>
      </c>
      <c r="B29" s="26" t="str">
        <f>Payroll!C10</f>
        <v>Kamal Perera</v>
      </c>
      <c r="E29" s="1" t="s">
        <v>8</v>
      </c>
      <c r="F29" s="26" t="str">
        <f>Payroll!C11</f>
        <v>Joanne Fernando</v>
      </c>
    </row>
    <row r="30" spans="1:6" s="1" customFormat="1" ht="20.100000000000001" customHeight="1" x14ac:dyDescent="0.25">
      <c r="A30" s="1" t="s">
        <v>9</v>
      </c>
      <c r="B30" s="26" t="str">
        <f>Payroll!D10</f>
        <v>Marketing Manager</v>
      </c>
      <c r="E30" s="1" t="s">
        <v>9</v>
      </c>
      <c r="F30" s="26" t="str">
        <f>Payroll!D11</f>
        <v>HR Manager</v>
      </c>
    </row>
    <row r="31" spans="1:6" s="1" customFormat="1" ht="20.100000000000001" customHeight="1" x14ac:dyDescent="0.25">
      <c r="A31" s="1" t="s">
        <v>10</v>
      </c>
      <c r="B31" s="27">
        <f>Payroll!E10</f>
        <v>8</v>
      </c>
      <c r="E31" s="1" t="s">
        <v>10</v>
      </c>
      <c r="F31" s="27">
        <f>Payroll!E11</f>
        <v>9</v>
      </c>
    </row>
    <row r="32" spans="1:6" ht="31.5" customHeight="1" x14ac:dyDescent="0.25">
      <c r="A32" s="23" t="s">
        <v>11</v>
      </c>
      <c r="B32" s="25">
        <f>Payroll!F10</f>
        <v>200000</v>
      </c>
      <c r="E32" s="23" t="s">
        <v>11</v>
      </c>
      <c r="F32" s="25">
        <f>Payroll!F11</f>
        <v>180000</v>
      </c>
    </row>
    <row r="33" spans="1:6" ht="20.100000000000001" customHeight="1" x14ac:dyDescent="0.25">
      <c r="A33" t="s">
        <v>12</v>
      </c>
      <c r="B33" s="25">
        <f>Payroll!G10</f>
        <v>0</v>
      </c>
      <c r="E33" t="s">
        <v>12</v>
      </c>
      <c r="F33" s="25">
        <f>Payroll!G11</f>
        <v>0</v>
      </c>
    </row>
    <row r="34" spans="1:6" s="1" customFormat="1" ht="20.100000000000001" customHeight="1" x14ac:dyDescent="0.25">
      <c r="A34" s="1" t="s">
        <v>13</v>
      </c>
      <c r="B34" s="28">
        <f>Payroll!H10</f>
        <v>200000</v>
      </c>
      <c r="E34" s="1" t="s">
        <v>13</v>
      </c>
      <c r="F34" s="28">
        <f>Payroll!H11</f>
        <v>180000</v>
      </c>
    </row>
    <row r="35" spans="1:6" ht="20.100000000000001" customHeight="1" x14ac:dyDescent="0.25">
      <c r="A35" t="s">
        <v>14</v>
      </c>
      <c r="B35" s="25">
        <f>Payroll!I10</f>
        <v>15000</v>
      </c>
      <c r="E35" t="s">
        <v>14</v>
      </c>
      <c r="F35" s="25">
        <f>Payroll!I11</f>
        <v>15000</v>
      </c>
    </row>
    <row r="36" spans="1:6" ht="20.100000000000001" customHeight="1" x14ac:dyDescent="0.25">
      <c r="A36" t="s">
        <v>15</v>
      </c>
      <c r="B36" s="25">
        <f>Payroll!J10</f>
        <v>5000</v>
      </c>
      <c r="E36" t="s">
        <v>15</v>
      </c>
      <c r="F36" s="25">
        <f>Payroll!J11</f>
        <v>5000</v>
      </c>
    </row>
    <row r="37" spans="1:6" ht="20.100000000000001" customHeight="1" x14ac:dyDescent="0.25">
      <c r="A37" t="s">
        <v>16</v>
      </c>
      <c r="B37" s="25">
        <f>Payroll!K10</f>
        <v>0</v>
      </c>
      <c r="E37" t="s">
        <v>16</v>
      </c>
      <c r="F37" s="25">
        <f>Payroll!K11</f>
        <v>0</v>
      </c>
    </row>
    <row r="38" spans="1:6" s="1" customFormat="1" ht="20.100000000000001" customHeight="1" x14ac:dyDescent="0.25">
      <c r="A38" s="1" t="s">
        <v>17</v>
      </c>
      <c r="B38" s="28">
        <f>Payroll!L10</f>
        <v>220000</v>
      </c>
      <c r="E38" s="1" t="s">
        <v>17</v>
      </c>
      <c r="F38" s="28">
        <f>Payroll!L11</f>
        <v>200000</v>
      </c>
    </row>
    <row r="39" spans="1:6" ht="20.100000000000001" customHeight="1" x14ac:dyDescent="0.25">
      <c r="A39" t="s">
        <v>18</v>
      </c>
      <c r="B39" s="25">
        <f>Payroll!M10</f>
        <v>16000</v>
      </c>
      <c r="E39" t="s">
        <v>18</v>
      </c>
      <c r="F39" s="25">
        <f>Payroll!N11</f>
        <v>3000</v>
      </c>
    </row>
    <row r="40" spans="1:6" ht="20.100000000000001" customHeight="1" x14ac:dyDescent="0.25">
      <c r="A40" t="s">
        <v>19</v>
      </c>
      <c r="B40" s="24">
        <f>Payroll!N10</f>
        <v>4200</v>
      </c>
      <c r="E40" t="s">
        <v>19</v>
      </c>
      <c r="F40" s="25">
        <f>Payroll!M11</f>
        <v>14400</v>
      </c>
    </row>
    <row r="41" spans="1:6" ht="20.100000000000001" customHeight="1" x14ac:dyDescent="0.25">
      <c r="A41" t="s">
        <v>20</v>
      </c>
      <c r="B41" s="25">
        <f>Payroll!O10</f>
        <v>25</v>
      </c>
      <c r="E41" t="s">
        <v>20</v>
      </c>
      <c r="F41" s="25">
        <f>Payroll!O11</f>
        <v>25</v>
      </c>
    </row>
    <row r="42" spans="1:6" ht="20.100000000000001" customHeight="1" x14ac:dyDescent="0.25">
      <c r="A42" t="s">
        <v>21</v>
      </c>
      <c r="B42" s="25">
        <f>Payroll!P10</f>
        <v>0</v>
      </c>
      <c r="E42" t="s">
        <v>21</v>
      </c>
      <c r="F42" s="25">
        <f>Payroll!P11</f>
        <v>0</v>
      </c>
    </row>
    <row r="43" spans="1:6" ht="20.100000000000001" customHeight="1" x14ac:dyDescent="0.25">
      <c r="A43" t="s">
        <v>22</v>
      </c>
      <c r="B43" s="25">
        <f>Payroll!Q10</f>
        <v>0</v>
      </c>
      <c r="E43" t="s">
        <v>22</v>
      </c>
      <c r="F43" s="25">
        <f>Payroll!Q11</f>
        <v>0</v>
      </c>
    </row>
    <row r="44" spans="1:6" s="1" customFormat="1" ht="19.5" customHeight="1" x14ac:dyDescent="0.25">
      <c r="A44" s="1" t="s">
        <v>23</v>
      </c>
      <c r="B44" s="28">
        <f>Payroll!R10</f>
        <v>199775</v>
      </c>
      <c r="E44" s="1" t="s">
        <v>23</v>
      </c>
      <c r="F44" s="28">
        <f>Payroll!R11</f>
        <v>182575</v>
      </c>
    </row>
    <row r="45" spans="1:6" ht="31.5" customHeight="1" x14ac:dyDescent="0.25">
      <c r="A45" t="s">
        <v>24</v>
      </c>
      <c r="B45" s="25">
        <f>Payroll!S10</f>
        <v>24000</v>
      </c>
      <c r="E45" t="s">
        <v>24</v>
      </c>
      <c r="F45" s="25">
        <f>Payroll!S11</f>
        <v>21600</v>
      </c>
    </row>
    <row r="46" spans="1:6" ht="20.100000000000001" customHeight="1" x14ac:dyDescent="0.25">
      <c r="A46" t="s">
        <v>25</v>
      </c>
      <c r="B46" s="25">
        <f>Payroll!T10</f>
        <v>6000</v>
      </c>
      <c r="E46" t="s">
        <v>25</v>
      </c>
      <c r="F46" s="25">
        <f>Payroll!T11</f>
        <v>5400</v>
      </c>
    </row>
    <row r="47" spans="1:6" ht="20.100000000000001" customHeight="1" x14ac:dyDescent="0.25">
      <c r="B47" s="25"/>
      <c r="F47" s="25"/>
    </row>
    <row r="48" spans="1:6" ht="20.100000000000001" customHeight="1" x14ac:dyDescent="0.25">
      <c r="B48" s="24"/>
      <c r="F48" s="24"/>
    </row>
    <row r="49" spans="1:6" s="2" customFormat="1" ht="20.100000000000001" customHeight="1" x14ac:dyDescent="0.35">
      <c r="A49" s="55" t="s">
        <v>49</v>
      </c>
      <c r="B49" s="55"/>
      <c r="E49" s="55" t="s">
        <v>49</v>
      </c>
      <c r="F49" s="55"/>
    </row>
    <row r="50" spans="1:6" s="1" customFormat="1" ht="20.100000000000001" customHeight="1" x14ac:dyDescent="0.25">
      <c r="A50" s="56" t="s">
        <v>50</v>
      </c>
      <c r="B50" s="56"/>
      <c r="E50" s="56" t="s">
        <v>50</v>
      </c>
      <c r="F50" s="56"/>
    </row>
    <row r="51" spans="1:6" s="1" customFormat="1" ht="20.100000000000001" customHeight="1" x14ac:dyDescent="0.25">
      <c r="A51" s="57" t="str">
        <f>_xlfn.CONCAT(Payroll!$D$5," ",Payroll!$D$4)</f>
        <v>May 2025</v>
      </c>
      <c r="B51" s="56"/>
      <c r="E51" s="57" t="str">
        <f>_xlfn.CONCAT(Payroll!$D$5," ",Payroll!$D$4)</f>
        <v>May 2025</v>
      </c>
      <c r="F51" s="56"/>
    </row>
    <row r="53" spans="1:6" s="1" customFormat="1" ht="20.100000000000001" customHeight="1" x14ac:dyDescent="0.25">
      <c r="A53" s="1" t="s">
        <v>8</v>
      </c>
      <c r="B53" s="26" t="str">
        <f>Payroll!C12</f>
        <v>Riyaz Ahmed</v>
      </c>
      <c r="E53" s="1" t="s">
        <v>8</v>
      </c>
      <c r="F53" s="26" t="str">
        <f>Payroll!C13</f>
        <v>Diloshi Perera</v>
      </c>
    </row>
    <row r="54" spans="1:6" s="1" customFormat="1" ht="20.100000000000001" customHeight="1" x14ac:dyDescent="0.25">
      <c r="A54" s="1" t="s">
        <v>9</v>
      </c>
      <c r="B54" s="26" t="str">
        <f>Payroll!D12</f>
        <v>Marketing Executive</v>
      </c>
      <c r="E54" s="1" t="s">
        <v>9</v>
      </c>
      <c r="F54" s="26" t="str">
        <f>Payroll!D13</f>
        <v>Marketing Executive</v>
      </c>
    </row>
    <row r="55" spans="1:6" s="1" customFormat="1" ht="20.100000000000001" customHeight="1" x14ac:dyDescent="0.25">
      <c r="A55" s="1" t="s">
        <v>10</v>
      </c>
      <c r="B55" s="27">
        <f>Payroll!E12</f>
        <v>10</v>
      </c>
      <c r="E55" s="1" t="s">
        <v>10</v>
      </c>
      <c r="F55" s="27">
        <f>Payroll!E13</f>
        <v>11</v>
      </c>
    </row>
    <row r="56" spans="1:6" ht="31.5" customHeight="1" x14ac:dyDescent="0.25">
      <c r="A56" s="23" t="s">
        <v>11</v>
      </c>
      <c r="B56" s="25">
        <f>Payroll!F12</f>
        <v>100000</v>
      </c>
      <c r="E56" s="23" t="s">
        <v>11</v>
      </c>
      <c r="F56" s="25">
        <f>Payroll!F13</f>
        <v>100000</v>
      </c>
    </row>
    <row r="57" spans="1:6" ht="20.100000000000001" customHeight="1" x14ac:dyDescent="0.25">
      <c r="A57" t="s">
        <v>12</v>
      </c>
      <c r="B57" s="25">
        <f>Payroll!G12</f>
        <v>0</v>
      </c>
      <c r="E57" t="s">
        <v>12</v>
      </c>
      <c r="F57" s="25">
        <f>Payroll!G13</f>
        <v>-3333.3333333333335</v>
      </c>
    </row>
    <row r="58" spans="1:6" s="1" customFormat="1" ht="20.100000000000001" customHeight="1" x14ac:dyDescent="0.25">
      <c r="A58" s="1" t="s">
        <v>13</v>
      </c>
      <c r="B58" s="28">
        <f>Payroll!H12</f>
        <v>100000</v>
      </c>
      <c r="E58" s="1" t="s">
        <v>13</v>
      </c>
      <c r="F58" s="28">
        <f>Payroll!H13</f>
        <v>96666.666666666672</v>
      </c>
    </row>
    <row r="59" spans="1:6" ht="20.100000000000001" customHeight="1" x14ac:dyDescent="0.25">
      <c r="A59" t="s">
        <v>14</v>
      </c>
      <c r="B59" s="25">
        <f>Payroll!I12</f>
        <v>10000</v>
      </c>
      <c r="E59" t="s">
        <v>14</v>
      </c>
      <c r="F59" s="25">
        <f>Payroll!I13</f>
        <v>10000</v>
      </c>
    </row>
    <row r="60" spans="1:6" ht="20.100000000000001" customHeight="1" x14ac:dyDescent="0.25">
      <c r="A60" t="s">
        <v>15</v>
      </c>
      <c r="B60" s="25">
        <f>Payroll!J12</f>
        <v>0</v>
      </c>
      <c r="E60" t="s">
        <v>15</v>
      </c>
      <c r="F60" s="25">
        <f>Payroll!J13</f>
        <v>0</v>
      </c>
    </row>
    <row r="61" spans="1:6" ht="20.100000000000001" customHeight="1" x14ac:dyDescent="0.25">
      <c r="A61" t="s">
        <v>16</v>
      </c>
      <c r="B61" s="25">
        <f>Payroll!K12</f>
        <v>5000</v>
      </c>
      <c r="E61" t="s">
        <v>16</v>
      </c>
      <c r="F61" s="25">
        <f>Payroll!K13</f>
        <v>0</v>
      </c>
    </row>
    <row r="62" spans="1:6" s="1" customFormat="1" ht="20.100000000000001" customHeight="1" x14ac:dyDescent="0.25">
      <c r="A62" s="1" t="s">
        <v>17</v>
      </c>
      <c r="B62" s="28">
        <f>Payroll!L12</f>
        <v>115000</v>
      </c>
      <c r="E62" s="1" t="s">
        <v>17</v>
      </c>
      <c r="F62" s="28">
        <f>Payroll!L13</f>
        <v>106666.66666666667</v>
      </c>
    </row>
    <row r="63" spans="1:6" ht="20.100000000000001" customHeight="1" x14ac:dyDescent="0.25">
      <c r="A63" t="s">
        <v>18</v>
      </c>
      <c r="B63" s="25">
        <f>Payroll!M12</f>
        <v>8000</v>
      </c>
      <c r="E63" t="s">
        <v>18</v>
      </c>
      <c r="F63" s="25">
        <f>Payroll!N13</f>
        <v>0</v>
      </c>
    </row>
    <row r="64" spans="1:6" ht="20.100000000000001" customHeight="1" x14ac:dyDescent="0.25">
      <c r="A64" t="s">
        <v>19</v>
      </c>
      <c r="B64" s="24">
        <f>Payroll!N12</f>
        <v>0</v>
      </c>
      <c r="E64" t="s">
        <v>19</v>
      </c>
      <c r="F64" s="25">
        <f>Payroll!M13</f>
        <v>7733.3333333333339</v>
      </c>
    </row>
    <row r="65" spans="1:6" ht="20.100000000000001" customHeight="1" x14ac:dyDescent="0.25">
      <c r="A65" t="s">
        <v>20</v>
      </c>
      <c r="B65" s="25">
        <f>Payroll!O12</f>
        <v>25</v>
      </c>
      <c r="E65" t="s">
        <v>20</v>
      </c>
      <c r="F65" s="25">
        <f>Payroll!O13</f>
        <v>25</v>
      </c>
    </row>
    <row r="66" spans="1:6" ht="20.100000000000001" customHeight="1" x14ac:dyDescent="0.25">
      <c r="A66" t="s">
        <v>21</v>
      </c>
      <c r="B66" s="25">
        <f>Payroll!P12</f>
        <v>0</v>
      </c>
      <c r="E66" t="s">
        <v>21</v>
      </c>
      <c r="F66" s="25">
        <f>Payroll!P13</f>
        <v>0</v>
      </c>
    </row>
    <row r="67" spans="1:6" ht="20.100000000000001" customHeight="1" x14ac:dyDescent="0.25">
      <c r="A67" t="s">
        <v>22</v>
      </c>
      <c r="B67" s="25">
        <f>Payroll!Q12</f>
        <v>0</v>
      </c>
      <c r="E67" t="s">
        <v>22</v>
      </c>
      <c r="F67" s="25">
        <f>Payroll!Q13</f>
        <v>0</v>
      </c>
    </row>
    <row r="68" spans="1:6" s="1" customFormat="1" ht="19.5" customHeight="1" x14ac:dyDescent="0.25">
      <c r="A68" s="1" t="s">
        <v>23</v>
      </c>
      <c r="B68" s="28">
        <f>Payroll!R12</f>
        <v>106975</v>
      </c>
      <c r="E68" s="1" t="s">
        <v>23</v>
      </c>
      <c r="F68" s="28">
        <f>Payroll!R13</f>
        <v>98908.333333333343</v>
      </c>
    </row>
    <row r="69" spans="1:6" ht="31.5" customHeight="1" x14ac:dyDescent="0.25">
      <c r="A69" t="s">
        <v>24</v>
      </c>
      <c r="B69" s="25">
        <f>Payroll!S12</f>
        <v>12000</v>
      </c>
      <c r="E69" t="s">
        <v>24</v>
      </c>
      <c r="F69" s="25">
        <f>Payroll!S13</f>
        <v>11600</v>
      </c>
    </row>
    <row r="70" spans="1:6" ht="20.100000000000001" customHeight="1" x14ac:dyDescent="0.25">
      <c r="A70" t="s">
        <v>25</v>
      </c>
      <c r="B70" s="25">
        <f>Payroll!T12</f>
        <v>3000</v>
      </c>
      <c r="E70" t="s">
        <v>25</v>
      </c>
      <c r="F70" s="25">
        <f>Payroll!T13</f>
        <v>2900</v>
      </c>
    </row>
    <row r="73" spans="1:6" s="2" customFormat="1" ht="20.100000000000001" customHeight="1" x14ac:dyDescent="0.35">
      <c r="A73" s="55" t="s">
        <v>49</v>
      </c>
      <c r="B73" s="55"/>
      <c r="E73" s="55" t="s">
        <v>49</v>
      </c>
      <c r="F73" s="55"/>
    </row>
    <row r="74" spans="1:6" s="1" customFormat="1" ht="20.100000000000001" customHeight="1" x14ac:dyDescent="0.25">
      <c r="A74" s="56" t="s">
        <v>50</v>
      </c>
      <c r="B74" s="56"/>
      <c r="E74" s="56" t="s">
        <v>50</v>
      </c>
      <c r="F74" s="56"/>
    </row>
    <row r="75" spans="1:6" s="1" customFormat="1" ht="20.100000000000001" customHeight="1" x14ac:dyDescent="0.25">
      <c r="A75" s="57" t="str">
        <f>_xlfn.CONCAT(Payroll!$D$5," ",Payroll!$D$4)</f>
        <v>May 2025</v>
      </c>
      <c r="B75" s="56"/>
      <c r="E75" s="57" t="str">
        <f>_xlfn.CONCAT(Payroll!$D$5," ",Payroll!$D$4)</f>
        <v>May 2025</v>
      </c>
      <c r="F75" s="56"/>
    </row>
    <row r="77" spans="1:6" s="1" customFormat="1" ht="20.100000000000001" customHeight="1" x14ac:dyDescent="0.25">
      <c r="A77" s="1" t="s">
        <v>8</v>
      </c>
      <c r="B77" s="26" t="str">
        <f>Payroll!C14</f>
        <v>Kanthi Silva</v>
      </c>
      <c r="E77" s="1" t="s">
        <v>8</v>
      </c>
      <c r="F77" s="26" t="str">
        <f>Payroll!C15</f>
        <v>Lalitha Perera</v>
      </c>
    </row>
    <row r="78" spans="1:6" s="1" customFormat="1" ht="20.100000000000001" customHeight="1" x14ac:dyDescent="0.25">
      <c r="A78" s="1" t="s">
        <v>9</v>
      </c>
      <c r="B78" s="26" t="str">
        <f>Payroll!D14</f>
        <v>Finance Executive</v>
      </c>
      <c r="E78" s="1" t="s">
        <v>9</v>
      </c>
      <c r="F78" s="26" t="str">
        <f>Payroll!D15</f>
        <v>Marketing Executive</v>
      </c>
    </row>
    <row r="79" spans="1:6" s="1" customFormat="1" ht="20.100000000000001" customHeight="1" x14ac:dyDescent="0.25">
      <c r="A79" s="1" t="s">
        <v>10</v>
      </c>
      <c r="B79" s="27">
        <f>Payroll!E14</f>
        <v>12</v>
      </c>
      <c r="E79" s="1" t="s">
        <v>10</v>
      </c>
      <c r="F79" s="27">
        <f>Payroll!E15</f>
        <v>13</v>
      </c>
    </row>
    <row r="80" spans="1:6" ht="31.5" customHeight="1" x14ac:dyDescent="0.25">
      <c r="A80" s="23" t="s">
        <v>11</v>
      </c>
      <c r="B80" s="25">
        <f>Payroll!F14</f>
        <v>100000</v>
      </c>
      <c r="E80" s="23" t="s">
        <v>11</v>
      </c>
      <c r="F80" s="25">
        <f>Payroll!F15</f>
        <v>100000</v>
      </c>
    </row>
    <row r="81" spans="1:6" ht="20.100000000000001" customHeight="1" x14ac:dyDescent="0.25">
      <c r="A81" t="s">
        <v>12</v>
      </c>
      <c r="B81" s="25">
        <f>Payroll!G14</f>
        <v>0</v>
      </c>
      <c r="E81" t="s">
        <v>12</v>
      </c>
      <c r="F81" s="25">
        <f>Payroll!G15</f>
        <v>0</v>
      </c>
    </row>
    <row r="82" spans="1:6" s="1" customFormat="1" ht="20.100000000000001" customHeight="1" x14ac:dyDescent="0.25">
      <c r="A82" s="1" t="s">
        <v>13</v>
      </c>
      <c r="B82" s="28">
        <f>Payroll!H14</f>
        <v>100000</v>
      </c>
      <c r="E82" s="1" t="s">
        <v>13</v>
      </c>
      <c r="F82" s="28">
        <f>Payroll!H15</f>
        <v>100000</v>
      </c>
    </row>
    <row r="83" spans="1:6" ht="20.100000000000001" customHeight="1" x14ac:dyDescent="0.25">
      <c r="A83" t="s">
        <v>14</v>
      </c>
      <c r="B83" s="25">
        <f>Payroll!I14</f>
        <v>10000</v>
      </c>
      <c r="E83" t="s">
        <v>14</v>
      </c>
      <c r="F83" s="25">
        <f>Payroll!I15</f>
        <v>10000</v>
      </c>
    </row>
    <row r="84" spans="1:6" ht="20.100000000000001" customHeight="1" x14ac:dyDescent="0.25">
      <c r="A84" t="s">
        <v>15</v>
      </c>
      <c r="B84" s="25">
        <f>Payroll!J14</f>
        <v>0</v>
      </c>
      <c r="E84" t="s">
        <v>15</v>
      </c>
      <c r="F84" s="25">
        <f>Payroll!J15</f>
        <v>0</v>
      </c>
    </row>
    <row r="85" spans="1:6" ht="20.100000000000001" customHeight="1" x14ac:dyDescent="0.25">
      <c r="A85" t="s">
        <v>16</v>
      </c>
      <c r="B85" s="25">
        <f>Payroll!K14</f>
        <v>0</v>
      </c>
      <c r="E85" t="s">
        <v>16</v>
      </c>
      <c r="F85" s="25">
        <f>Payroll!K15</f>
        <v>0</v>
      </c>
    </row>
    <row r="86" spans="1:6" s="1" customFormat="1" ht="20.100000000000001" customHeight="1" x14ac:dyDescent="0.25">
      <c r="A86" s="1" t="s">
        <v>17</v>
      </c>
      <c r="B86" s="28">
        <f>Payroll!L14</f>
        <v>110000</v>
      </c>
      <c r="E86" s="1" t="s">
        <v>17</v>
      </c>
      <c r="F86" s="28">
        <f>Payroll!L15</f>
        <v>110000</v>
      </c>
    </row>
    <row r="87" spans="1:6" ht="20.100000000000001" customHeight="1" x14ac:dyDescent="0.25">
      <c r="A87" t="s">
        <v>18</v>
      </c>
      <c r="B87" s="25">
        <f>Payroll!M14</f>
        <v>8000</v>
      </c>
      <c r="E87" t="s">
        <v>18</v>
      </c>
      <c r="F87" s="25">
        <f>Payroll!N15</f>
        <v>0</v>
      </c>
    </row>
    <row r="88" spans="1:6" ht="20.100000000000001" customHeight="1" x14ac:dyDescent="0.25">
      <c r="A88" t="s">
        <v>19</v>
      </c>
      <c r="B88" s="24">
        <f>Payroll!N14</f>
        <v>0</v>
      </c>
      <c r="E88" t="s">
        <v>19</v>
      </c>
      <c r="F88" s="25">
        <f>Payroll!M15</f>
        <v>8000</v>
      </c>
    </row>
    <row r="89" spans="1:6" ht="20.100000000000001" customHeight="1" x14ac:dyDescent="0.25">
      <c r="A89" t="s">
        <v>20</v>
      </c>
      <c r="B89" s="25">
        <f>Payroll!O14</f>
        <v>25</v>
      </c>
      <c r="E89" t="s">
        <v>20</v>
      </c>
      <c r="F89" s="25">
        <f>Payroll!O15</f>
        <v>25</v>
      </c>
    </row>
    <row r="90" spans="1:6" ht="20.100000000000001" customHeight="1" x14ac:dyDescent="0.25">
      <c r="A90" t="s">
        <v>21</v>
      </c>
      <c r="B90" s="25">
        <f>Payroll!P14</f>
        <v>0</v>
      </c>
      <c r="E90" t="s">
        <v>21</v>
      </c>
      <c r="F90" s="25">
        <f>Payroll!P15</f>
        <v>0</v>
      </c>
    </row>
    <row r="91" spans="1:6" ht="20.100000000000001" customHeight="1" x14ac:dyDescent="0.25">
      <c r="A91" t="s">
        <v>22</v>
      </c>
      <c r="B91" s="25">
        <f>Payroll!Q14</f>
        <v>0</v>
      </c>
      <c r="E91" t="s">
        <v>22</v>
      </c>
      <c r="F91" s="25">
        <f>Payroll!Q15</f>
        <v>0</v>
      </c>
    </row>
    <row r="92" spans="1:6" s="1" customFormat="1" ht="19.5" customHeight="1" x14ac:dyDescent="0.25">
      <c r="A92" s="1" t="s">
        <v>23</v>
      </c>
      <c r="B92" s="28">
        <f>Payroll!R14</f>
        <v>101975</v>
      </c>
      <c r="E92" s="1" t="s">
        <v>23</v>
      </c>
      <c r="F92" s="28">
        <f>Payroll!R15</f>
        <v>101975</v>
      </c>
    </row>
    <row r="93" spans="1:6" ht="31.5" customHeight="1" x14ac:dyDescent="0.25">
      <c r="A93" t="s">
        <v>24</v>
      </c>
      <c r="B93" s="25">
        <f>Payroll!S14</f>
        <v>12000</v>
      </c>
      <c r="E93" t="s">
        <v>24</v>
      </c>
      <c r="F93" s="25">
        <f>Payroll!S15</f>
        <v>12000</v>
      </c>
    </row>
    <row r="94" spans="1:6" ht="20.100000000000001" customHeight="1" x14ac:dyDescent="0.25">
      <c r="A94" t="s">
        <v>25</v>
      </c>
      <c r="B94" s="25">
        <f>Payroll!T14</f>
        <v>3000</v>
      </c>
      <c r="E94" t="s">
        <v>25</v>
      </c>
      <c r="F94" s="25">
        <f>Payroll!T15</f>
        <v>3000</v>
      </c>
    </row>
    <row r="97" spans="1:6" s="2" customFormat="1" ht="20.100000000000001" customHeight="1" x14ac:dyDescent="0.35">
      <c r="A97" s="55" t="s">
        <v>49</v>
      </c>
      <c r="B97" s="55"/>
      <c r="E97" s="55" t="s">
        <v>49</v>
      </c>
      <c r="F97" s="55"/>
    </row>
    <row r="98" spans="1:6" s="1" customFormat="1" ht="20.100000000000001" customHeight="1" x14ac:dyDescent="0.25">
      <c r="A98" s="56" t="s">
        <v>50</v>
      </c>
      <c r="B98" s="56"/>
      <c r="E98" s="56" t="s">
        <v>50</v>
      </c>
      <c r="F98" s="56"/>
    </row>
    <row r="99" spans="1:6" s="1" customFormat="1" ht="20.100000000000001" customHeight="1" x14ac:dyDescent="0.25">
      <c r="A99" s="57" t="str">
        <f>_xlfn.CONCAT(Payroll!$D$5," ",Payroll!$D$4)</f>
        <v>May 2025</v>
      </c>
      <c r="B99" s="56"/>
      <c r="E99" s="57" t="str">
        <f>_xlfn.CONCAT(Payroll!$D$5," ",Payroll!$D$4)</f>
        <v>May 2025</v>
      </c>
      <c r="F99" s="56"/>
    </row>
    <row r="101" spans="1:6" s="1" customFormat="1" ht="20.100000000000001" customHeight="1" x14ac:dyDescent="0.25">
      <c r="A101" s="1" t="s">
        <v>8</v>
      </c>
      <c r="B101" s="26" t="str">
        <f>Payroll!C16</f>
        <v>Rohan Almeida</v>
      </c>
      <c r="E101" s="1" t="s">
        <v>8</v>
      </c>
      <c r="F101" s="26" t="str">
        <f>Payroll!C17</f>
        <v>Kamani Kumar</v>
      </c>
    </row>
    <row r="102" spans="1:6" s="1" customFormat="1" ht="20.100000000000001" customHeight="1" x14ac:dyDescent="0.25">
      <c r="A102" s="1" t="s">
        <v>9</v>
      </c>
      <c r="B102" s="26" t="str">
        <f>Payroll!D16</f>
        <v>Finance Executive</v>
      </c>
      <c r="E102" s="1" t="s">
        <v>9</v>
      </c>
      <c r="F102" s="26" t="str">
        <f>Payroll!D17</f>
        <v>Marketing Executive</v>
      </c>
    </row>
    <row r="103" spans="1:6" s="1" customFormat="1" ht="20.100000000000001" customHeight="1" x14ac:dyDescent="0.25">
      <c r="A103" s="1" t="s">
        <v>10</v>
      </c>
      <c r="B103" s="27">
        <f>Payroll!E16</f>
        <v>14</v>
      </c>
      <c r="E103" s="1" t="s">
        <v>10</v>
      </c>
      <c r="F103" s="27">
        <f>Payroll!E17</f>
        <v>15</v>
      </c>
    </row>
    <row r="104" spans="1:6" ht="31.5" customHeight="1" x14ac:dyDescent="0.25">
      <c r="A104" s="23" t="s">
        <v>11</v>
      </c>
      <c r="B104" s="25">
        <f>Payroll!F16</f>
        <v>80000</v>
      </c>
      <c r="E104" s="23" t="s">
        <v>11</v>
      </c>
      <c r="F104" s="25">
        <f>Payroll!F17</f>
        <v>80000</v>
      </c>
    </row>
    <row r="105" spans="1:6" ht="20.100000000000001" customHeight="1" x14ac:dyDescent="0.25">
      <c r="A105" t="s">
        <v>12</v>
      </c>
      <c r="B105" s="25">
        <f>Payroll!G16</f>
        <v>0</v>
      </c>
      <c r="E105" t="s">
        <v>12</v>
      </c>
      <c r="F105" s="25">
        <f>Payroll!G17</f>
        <v>16000</v>
      </c>
    </row>
    <row r="106" spans="1:6" s="1" customFormat="1" ht="20.100000000000001" customHeight="1" x14ac:dyDescent="0.25">
      <c r="A106" s="1" t="s">
        <v>13</v>
      </c>
      <c r="B106" s="28">
        <f>Payroll!H16</f>
        <v>80000</v>
      </c>
      <c r="E106" s="1" t="s">
        <v>13</v>
      </c>
      <c r="F106" s="28">
        <f>Payroll!H17</f>
        <v>96000</v>
      </c>
    </row>
    <row r="107" spans="1:6" ht="20.100000000000001" customHeight="1" x14ac:dyDescent="0.25">
      <c r="A107" t="s">
        <v>14</v>
      </c>
      <c r="B107" s="25">
        <f>Payroll!I16</f>
        <v>10000</v>
      </c>
      <c r="E107" t="s">
        <v>14</v>
      </c>
      <c r="F107" s="25">
        <f>Payroll!I17</f>
        <v>10000</v>
      </c>
    </row>
    <row r="108" spans="1:6" ht="20.100000000000001" customHeight="1" x14ac:dyDescent="0.25">
      <c r="A108" t="s">
        <v>15</v>
      </c>
      <c r="B108" s="25">
        <f>Payroll!J16</f>
        <v>0</v>
      </c>
      <c r="E108" t="s">
        <v>15</v>
      </c>
      <c r="F108" s="25">
        <f>Payroll!J17</f>
        <v>0</v>
      </c>
    </row>
    <row r="109" spans="1:6" ht="20.100000000000001" customHeight="1" x14ac:dyDescent="0.25">
      <c r="A109" t="s">
        <v>16</v>
      </c>
      <c r="B109" s="25">
        <f>Payroll!K16</f>
        <v>2000</v>
      </c>
      <c r="E109" t="s">
        <v>16</v>
      </c>
      <c r="F109" s="25">
        <f>Payroll!K17</f>
        <v>0</v>
      </c>
    </row>
    <row r="110" spans="1:6" s="1" customFormat="1" ht="20.100000000000001" customHeight="1" x14ac:dyDescent="0.25">
      <c r="A110" s="1" t="s">
        <v>17</v>
      </c>
      <c r="B110" s="28">
        <f>Payroll!L16</f>
        <v>92000</v>
      </c>
      <c r="E110" s="1" t="s">
        <v>17</v>
      </c>
      <c r="F110" s="28">
        <f>Payroll!L17</f>
        <v>106000</v>
      </c>
    </row>
    <row r="111" spans="1:6" ht="20.100000000000001" customHeight="1" x14ac:dyDescent="0.25">
      <c r="A111" t="s">
        <v>18</v>
      </c>
      <c r="B111" s="25">
        <f>Payroll!M16</f>
        <v>6400</v>
      </c>
      <c r="E111" t="s">
        <v>18</v>
      </c>
      <c r="F111" s="25">
        <f>Payroll!N17</f>
        <v>0</v>
      </c>
    </row>
    <row r="112" spans="1:6" ht="20.100000000000001" customHeight="1" x14ac:dyDescent="0.25">
      <c r="A112" t="s">
        <v>19</v>
      </c>
      <c r="B112" s="24">
        <f>Payroll!N16</f>
        <v>0</v>
      </c>
      <c r="E112" t="s">
        <v>19</v>
      </c>
      <c r="F112" s="25">
        <f>Payroll!M17</f>
        <v>7680</v>
      </c>
    </row>
    <row r="113" spans="1:6" ht="20.100000000000001" customHeight="1" x14ac:dyDescent="0.25">
      <c r="A113" t="s">
        <v>20</v>
      </c>
      <c r="B113" s="25">
        <f>Payroll!O16</f>
        <v>25</v>
      </c>
      <c r="E113" t="s">
        <v>20</v>
      </c>
      <c r="F113" s="25">
        <f>Payroll!O17</f>
        <v>25</v>
      </c>
    </row>
    <row r="114" spans="1:6" ht="20.100000000000001" customHeight="1" x14ac:dyDescent="0.25">
      <c r="A114" t="s">
        <v>21</v>
      </c>
      <c r="B114" s="25">
        <f>Payroll!P16</f>
        <v>0</v>
      </c>
      <c r="E114" t="s">
        <v>21</v>
      </c>
      <c r="F114" s="25">
        <f>Payroll!P17</f>
        <v>0</v>
      </c>
    </row>
    <row r="115" spans="1:6" ht="20.100000000000001" customHeight="1" x14ac:dyDescent="0.25">
      <c r="A115" t="s">
        <v>22</v>
      </c>
      <c r="B115" s="25">
        <f>Payroll!Q16</f>
        <v>0</v>
      </c>
      <c r="E115" t="s">
        <v>22</v>
      </c>
      <c r="F115" s="25">
        <f>Payroll!Q17</f>
        <v>0</v>
      </c>
    </row>
    <row r="116" spans="1:6" s="1" customFormat="1" ht="19.5" customHeight="1" x14ac:dyDescent="0.25">
      <c r="A116" s="1" t="s">
        <v>23</v>
      </c>
      <c r="B116" s="28">
        <f>Payroll!R16</f>
        <v>85575</v>
      </c>
      <c r="E116" s="1" t="s">
        <v>23</v>
      </c>
      <c r="F116" s="28">
        <f>Payroll!R17</f>
        <v>98295</v>
      </c>
    </row>
    <row r="117" spans="1:6" ht="31.5" customHeight="1" x14ac:dyDescent="0.25">
      <c r="A117" t="s">
        <v>24</v>
      </c>
      <c r="B117" s="25">
        <f>Payroll!S16</f>
        <v>9600</v>
      </c>
      <c r="E117" t="s">
        <v>24</v>
      </c>
      <c r="F117" s="25">
        <f>Payroll!S17</f>
        <v>11520</v>
      </c>
    </row>
    <row r="118" spans="1:6" ht="20.100000000000001" customHeight="1" x14ac:dyDescent="0.25">
      <c r="A118" t="s">
        <v>25</v>
      </c>
      <c r="B118" s="25">
        <f>Payroll!T16</f>
        <v>2400</v>
      </c>
      <c r="E118" t="s">
        <v>25</v>
      </c>
      <c r="F118" s="25">
        <f>Payroll!T17</f>
        <v>2880</v>
      </c>
    </row>
  </sheetData>
  <mergeCells count="30">
    <mergeCell ref="A1:B1"/>
    <mergeCell ref="A2:B2"/>
    <mergeCell ref="A3:B3"/>
    <mergeCell ref="A26:B26"/>
    <mergeCell ref="A27:B27"/>
    <mergeCell ref="A25:B25"/>
    <mergeCell ref="E1:F1"/>
    <mergeCell ref="E2:F2"/>
    <mergeCell ref="E3:F3"/>
    <mergeCell ref="E26:F26"/>
    <mergeCell ref="E27:F27"/>
    <mergeCell ref="E25:F25"/>
    <mergeCell ref="A49:B49"/>
    <mergeCell ref="E49:F49"/>
    <mergeCell ref="A50:B50"/>
    <mergeCell ref="E50:F50"/>
    <mergeCell ref="A51:B51"/>
    <mergeCell ref="E51:F51"/>
    <mergeCell ref="A73:B73"/>
    <mergeCell ref="E73:F73"/>
    <mergeCell ref="A74:B74"/>
    <mergeCell ref="E74:F74"/>
    <mergeCell ref="A99:B99"/>
    <mergeCell ref="E99:F99"/>
    <mergeCell ref="A75:B75"/>
    <mergeCell ref="E75:F75"/>
    <mergeCell ref="A97:B97"/>
    <mergeCell ref="E97:F97"/>
    <mergeCell ref="A98:B98"/>
    <mergeCell ref="E98:F98"/>
  </mergeCells>
  <pageMargins left="0.7" right="0.33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BD4F6-035B-4ABE-AF3A-F544A2B98FD3}">
  <dimension ref="A1:E32"/>
  <sheetViews>
    <sheetView showGridLines="0" workbookViewId="0"/>
  </sheetViews>
  <sheetFormatPr defaultRowHeight="15" x14ac:dyDescent="0.25"/>
  <cols>
    <col min="1" max="1" width="8.7109375" customWidth="1"/>
    <col min="2" max="2" width="24.7109375" customWidth="1"/>
    <col min="3" max="3" width="15.7109375" customWidth="1"/>
    <col min="4" max="4" width="20.7109375" customWidth="1"/>
    <col min="5" max="5" width="18.5703125" bestFit="1" customWidth="1"/>
  </cols>
  <sheetData>
    <row r="1" spans="1:5" x14ac:dyDescent="0.25">
      <c r="A1" s="30" t="s">
        <v>56</v>
      </c>
    </row>
    <row r="2" spans="1:5" x14ac:dyDescent="0.25">
      <c r="A2" s="30"/>
    </row>
    <row r="3" spans="1:5" x14ac:dyDescent="0.25">
      <c r="A3" s="30" t="s">
        <v>51</v>
      </c>
    </row>
    <row r="4" spans="1:5" x14ac:dyDescent="0.25">
      <c r="A4" s="31" t="s">
        <v>57</v>
      </c>
    </row>
    <row r="5" spans="1:5" x14ac:dyDescent="0.25">
      <c r="A5" s="31" t="s">
        <v>52</v>
      </c>
    </row>
    <row r="6" spans="1:5" x14ac:dyDescent="0.25">
      <c r="A6" s="31" t="s">
        <v>53</v>
      </c>
    </row>
    <row r="8" spans="1:5" x14ac:dyDescent="0.25">
      <c r="A8" s="58" t="s">
        <v>64</v>
      </c>
      <c r="B8" s="58"/>
      <c r="C8" s="58"/>
      <c r="D8" s="58"/>
      <c r="E8" s="58"/>
    </row>
    <row r="9" spans="1:5" x14ac:dyDescent="0.25">
      <c r="A9" s="31" t="s">
        <v>54</v>
      </c>
    </row>
    <row r="11" spans="1:5" ht="46.5" customHeight="1" x14ac:dyDescent="0.25">
      <c r="A11" s="59" t="s">
        <v>65</v>
      </c>
      <c r="B11" s="59"/>
      <c r="C11" s="59"/>
      <c r="D11" s="59"/>
      <c r="E11" s="59"/>
    </row>
    <row r="12" spans="1:5" ht="15.75" thickBot="1" x14ac:dyDescent="0.3"/>
    <row r="13" spans="1:5" ht="15.75" thickBot="1" x14ac:dyDescent="0.3">
      <c r="A13" s="32" t="s">
        <v>58</v>
      </c>
      <c r="B13" s="33" t="s">
        <v>59</v>
      </c>
      <c r="C13" s="34" t="s">
        <v>60</v>
      </c>
      <c r="D13" s="33" t="s">
        <v>67</v>
      </c>
      <c r="E13" s="35" t="s">
        <v>61</v>
      </c>
    </row>
    <row r="14" spans="1:5" x14ac:dyDescent="0.25">
      <c r="A14" s="37">
        <v>1</v>
      </c>
      <c r="B14" s="38" t="str">
        <f>Payroll!C8</f>
        <v>Ajith Silva</v>
      </c>
      <c r="C14" s="43">
        <f>Payroll!R8</f>
        <v>233374.94</v>
      </c>
      <c r="D14" s="38" t="s">
        <v>68</v>
      </c>
      <c r="E14" s="38" t="s">
        <v>72</v>
      </c>
    </row>
    <row r="15" spans="1:5" x14ac:dyDescent="0.25">
      <c r="A15" s="39">
        <v>2</v>
      </c>
      <c r="B15" s="38" t="str">
        <f>Payroll!C9</f>
        <v>Pushparani Fernando</v>
      </c>
      <c r="C15" s="43">
        <f>Payroll!R9</f>
        <v>199775</v>
      </c>
      <c r="D15" s="38" t="s">
        <v>82</v>
      </c>
      <c r="E15" s="38" t="s">
        <v>73</v>
      </c>
    </row>
    <row r="16" spans="1:5" x14ac:dyDescent="0.25">
      <c r="A16" s="37">
        <v>3</v>
      </c>
      <c r="B16" s="38" t="str">
        <f>Payroll!C10</f>
        <v>Kamal Perera</v>
      </c>
      <c r="C16" s="43">
        <f>Payroll!R10</f>
        <v>199775</v>
      </c>
      <c r="D16" s="38" t="s">
        <v>70</v>
      </c>
      <c r="E16" s="38" t="s">
        <v>74</v>
      </c>
    </row>
    <row r="17" spans="1:5" x14ac:dyDescent="0.25">
      <c r="A17" s="39">
        <v>4</v>
      </c>
      <c r="B17" s="38" t="str">
        <f>Payroll!C11</f>
        <v>Joanne Fernando</v>
      </c>
      <c r="C17" s="43">
        <f>Payroll!R11</f>
        <v>182575</v>
      </c>
      <c r="D17" s="38" t="s">
        <v>83</v>
      </c>
      <c r="E17" s="38" t="s">
        <v>75</v>
      </c>
    </row>
    <row r="18" spans="1:5" x14ac:dyDescent="0.25">
      <c r="A18" s="37">
        <v>5</v>
      </c>
      <c r="B18" s="38" t="str">
        <f>Payroll!C12</f>
        <v>Riyaz Ahmed</v>
      </c>
      <c r="C18" s="43">
        <f>Payroll!R12</f>
        <v>106975</v>
      </c>
      <c r="D18" s="38" t="s">
        <v>69</v>
      </c>
      <c r="E18" s="38" t="s">
        <v>76</v>
      </c>
    </row>
    <row r="19" spans="1:5" x14ac:dyDescent="0.25">
      <c r="A19" s="39">
        <v>6</v>
      </c>
      <c r="B19" s="38" t="str">
        <f>Payroll!C13</f>
        <v>Diloshi Perera</v>
      </c>
      <c r="C19" s="43">
        <f>Payroll!R13</f>
        <v>98908.333333333343</v>
      </c>
      <c r="D19" s="38" t="s">
        <v>84</v>
      </c>
      <c r="E19" s="38" t="s">
        <v>77</v>
      </c>
    </row>
    <row r="20" spans="1:5" x14ac:dyDescent="0.25">
      <c r="A20" s="37">
        <v>7</v>
      </c>
      <c r="B20" s="38" t="str">
        <f>Payroll!C14</f>
        <v>Kanthi Silva</v>
      </c>
      <c r="C20" s="43">
        <f>Payroll!R14</f>
        <v>101975</v>
      </c>
      <c r="D20" s="38" t="s">
        <v>71</v>
      </c>
      <c r="E20" s="38" t="s">
        <v>78</v>
      </c>
    </row>
    <row r="21" spans="1:5" x14ac:dyDescent="0.25">
      <c r="A21" s="39">
        <v>8</v>
      </c>
      <c r="B21" s="38" t="str">
        <f>Payroll!C15</f>
        <v>Lalitha Perera</v>
      </c>
      <c r="C21" s="43">
        <f>Payroll!R15</f>
        <v>101975</v>
      </c>
      <c r="D21" s="38" t="s">
        <v>85</v>
      </c>
      <c r="E21" s="38" t="s">
        <v>79</v>
      </c>
    </row>
    <row r="22" spans="1:5" x14ac:dyDescent="0.25">
      <c r="A22" s="37">
        <v>9</v>
      </c>
      <c r="B22" s="38" t="str">
        <f>Payroll!C16</f>
        <v>Rohan Almeida</v>
      </c>
      <c r="C22" s="43">
        <f>Payroll!R16</f>
        <v>85575</v>
      </c>
      <c r="D22" s="38" t="s">
        <v>86</v>
      </c>
      <c r="E22" s="38" t="s">
        <v>80</v>
      </c>
    </row>
    <row r="23" spans="1:5" ht="15.75" thickBot="1" x14ac:dyDescent="0.3">
      <c r="A23" s="40">
        <v>10</v>
      </c>
      <c r="B23" s="38" t="str">
        <f>Payroll!C17</f>
        <v>Kamani Kumar</v>
      </c>
      <c r="C23" s="43">
        <f>Payroll!R17</f>
        <v>98295</v>
      </c>
      <c r="D23" s="38" t="s">
        <v>87</v>
      </c>
      <c r="E23" s="38" t="s">
        <v>81</v>
      </c>
    </row>
    <row r="24" spans="1:5" ht="16.5" thickBot="1" x14ac:dyDescent="0.3">
      <c r="A24" s="41"/>
      <c r="B24" s="42"/>
      <c r="C24" s="42"/>
      <c r="D24" s="36" t="s">
        <v>63</v>
      </c>
      <c r="E24" s="44">
        <f>SUM(C14:C23)</f>
        <v>1409203.2733333334</v>
      </c>
    </row>
    <row r="26" spans="1:5" x14ac:dyDescent="0.25">
      <c r="A26" t="s">
        <v>62</v>
      </c>
    </row>
    <row r="28" spans="1:5" x14ac:dyDescent="0.25">
      <c r="A28" t="s">
        <v>66</v>
      </c>
    </row>
    <row r="32" spans="1:5" x14ac:dyDescent="0.25">
      <c r="A32" t="s">
        <v>55</v>
      </c>
    </row>
  </sheetData>
  <mergeCells count="2">
    <mergeCell ref="A8:E8"/>
    <mergeCell ref="A11:E11"/>
  </mergeCells>
  <phoneticPr fontId="10" type="noConversion"/>
  <pageMargins left="0.7" right="0.7" top="0.85" bottom="0.75" header="0.3" footer="0.3"/>
  <pageSetup orientation="portrait" r:id="rId1"/>
  <headerFooter>
    <oddHeader>&amp;C&amp;"-,Bold"&amp;16ABC Company Ltd.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Payroll</vt:lpstr>
      <vt:lpstr>Pay Slips</vt:lpstr>
      <vt:lpstr>Bank Transfer Letter</vt:lpstr>
      <vt:lpstr>Payroll!Print_Titles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2025-05-22T09:25:51Z</cp:lastPrinted>
  <dcterms:created xsi:type="dcterms:W3CDTF">2025-05-21T14:25:31Z</dcterms:created>
  <dcterms:modified xsi:type="dcterms:W3CDTF">2025-06-13T16:12:32Z</dcterms:modified>
</cp:coreProperties>
</file>